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董致远\Desktop\"/>
    </mc:Choice>
  </mc:AlternateContent>
  <xr:revisionPtr revIDLastSave="0" documentId="13_ncr:1_{03B6AB20-116A-4661-97F4-804A405CC619}" xr6:coauthVersionLast="47" xr6:coauthVersionMax="47" xr10:uidLastSave="{00000000-0000-0000-0000-000000000000}"/>
  <bookViews>
    <workbookView xWindow="-120" yWindow="-120" windowWidth="29040" windowHeight="15720" tabRatio="919" xr2:uid="{A12802CA-1645-4BD9-9082-9183A6DCACEB}"/>
  </bookViews>
  <sheets>
    <sheet name="Instruction" sheetId="19" r:id="rId1"/>
    <sheet name="JE&gt;" sheetId="5" r:id="rId2"/>
    <sheet name="01 FY25 JE" sheetId="11" r:id="rId3"/>
    <sheet name="02 Acct" sheetId="13" r:id="rId4"/>
    <sheet name="Acct&gt;" sheetId="6" r:id="rId5"/>
    <sheet name="01 General" sheetId="4" r:id="rId6"/>
    <sheet name="02 Report" sheetId="10" r:id="rId7"/>
    <sheet name="03 Memo" sheetId="14" r:id="rId8"/>
    <sheet name="Base&gt;" sheetId="7" r:id="rId9"/>
    <sheet name="01 Sets" sheetId="8" r:id="rId10"/>
    <sheet name="02 Exchange" sheetId="9" r:id="rId11"/>
  </sheets>
  <definedNames>
    <definedName name="_xlnm._FilterDatabase" localSheetId="2" hidden="1">'01 FY25 JE'!$A$2:$U$23</definedName>
    <definedName name="_xlnm._FilterDatabase" localSheetId="5" hidden="1">'01 General'!$A$7:$BG$7</definedName>
    <definedName name="_xlnm._FilterDatabase" localSheetId="9" hidden="1">'01 Sets'!$A$2:$F$65</definedName>
    <definedName name="_xlnm._FilterDatabase" localSheetId="3" hidden="1">'02 Acct'!$A$1:$AM$1</definedName>
    <definedName name="_xlnm._FilterDatabase" localSheetId="7" hidden="1">'03 Memo'!$A$163:$K$163</definedName>
    <definedName name="_xlnm.Print_Area" localSheetId="6">'02 Report'!#REF!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9" l="1"/>
  <c r="E77" i="10"/>
  <c r="E73" i="10"/>
  <c r="E65" i="10"/>
  <c r="E64" i="10"/>
  <c r="E32" i="10"/>
  <c r="E31" i="10"/>
  <c r="E27" i="10"/>
  <c r="E26" i="10"/>
  <c r="E22" i="10"/>
  <c r="E23" i="10"/>
  <c r="E21" i="10"/>
  <c r="E14" i="10"/>
  <c r="E15" i="10"/>
  <c r="E16" i="10"/>
  <c r="E13" i="10"/>
  <c r="E7" i="10"/>
  <c r="E8" i="10"/>
  <c r="E9" i="10"/>
  <c r="E10" i="10"/>
  <c r="M13" i="19"/>
  <c r="M10" i="19"/>
  <c r="M8" i="19"/>
  <c r="M5" i="19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G4" i="11"/>
  <c r="E17" i="10" l="1"/>
  <c r="A31" i="4"/>
  <c r="D31" i="4"/>
  <c r="C31" i="4"/>
  <c r="F114" i="10"/>
  <c r="F103" i="10" l="1"/>
  <c r="F110" i="10" l="1"/>
  <c r="F91" i="10" l="1"/>
  <c r="D24" i="4" l="1"/>
  <c r="C24" i="4"/>
  <c r="A24" i="4"/>
  <c r="E112" i="10" l="1"/>
  <c r="E107" i="10"/>
  <c r="D36" i="4" l="1"/>
  <c r="C36" i="4"/>
  <c r="A36" i="4"/>
  <c r="F106" i="10" l="1"/>
  <c r="F3" i="10" l="1"/>
  <c r="N18" i="11" l="1"/>
  <c r="D60" i="4"/>
  <c r="C60" i="4"/>
  <c r="A60" i="4"/>
  <c r="A23" i="4"/>
  <c r="C23" i="4"/>
  <c r="D23" i="4"/>
  <c r="D22" i="4"/>
  <c r="A22" i="4"/>
  <c r="C22" i="4"/>
  <c r="B10" i="11"/>
  <c r="D10" i="11"/>
  <c r="K10" i="11"/>
  <c r="N10" i="11"/>
  <c r="B11" i="11"/>
  <c r="D11" i="11"/>
  <c r="K11" i="11"/>
  <c r="N11" i="11"/>
  <c r="B12" i="11"/>
  <c r="D12" i="11"/>
  <c r="K12" i="11"/>
  <c r="N12" i="11"/>
  <c r="B13" i="11"/>
  <c r="D13" i="11"/>
  <c r="K13" i="11"/>
  <c r="N13" i="11"/>
  <c r="B14" i="11"/>
  <c r="D14" i="11"/>
  <c r="K14" i="11"/>
  <c r="N14" i="11"/>
  <c r="B15" i="11"/>
  <c r="D15" i="11"/>
  <c r="K15" i="11"/>
  <c r="N15" i="11"/>
  <c r="B16" i="11"/>
  <c r="D16" i="11"/>
  <c r="K16" i="11"/>
  <c r="B17" i="11"/>
  <c r="D17" i="11"/>
  <c r="K17" i="11"/>
  <c r="N17" i="11"/>
  <c r="B18" i="11"/>
  <c r="D18" i="11"/>
  <c r="K18" i="11"/>
  <c r="B19" i="11"/>
  <c r="D19" i="11"/>
  <c r="K19" i="11"/>
  <c r="N19" i="11"/>
  <c r="B20" i="11"/>
  <c r="D20" i="11"/>
  <c r="K20" i="11"/>
  <c r="N20" i="11"/>
  <c r="B21" i="11"/>
  <c r="D21" i="11"/>
  <c r="K21" i="11"/>
  <c r="N21" i="11"/>
  <c r="B22" i="11"/>
  <c r="D22" i="11"/>
  <c r="K22" i="11"/>
  <c r="N22" i="11"/>
  <c r="B23" i="11"/>
  <c r="D23" i="11"/>
  <c r="K23" i="11"/>
  <c r="N23" i="11"/>
  <c r="K8" i="11"/>
  <c r="D8" i="11"/>
  <c r="B8" i="11"/>
  <c r="N5" i="11"/>
  <c r="B4" i="11"/>
  <c r="B5" i="11"/>
  <c r="B3" i="11"/>
  <c r="B6" i="11"/>
  <c r="B7" i="11"/>
  <c r="B9" i="11"/>
  <c r="D4" i="11"/>
  <c r="K4" i="11"/>
  <c r="N4" i="11"/>
  <c r="D5" i="11"/>
  <c r="K5" i="11"/>
  <c r="D3" i="11"/>
  <c r="K3" i="11"/>
  <c r="D6" i="11"/>
  <c r="K6" i="11"/>
  <c r="D7" i="11"/>
  <c r="K7" i="11"/>
  <c r="D9" i="11"/>
  <c r="K9" i="11"/>
  <c r="N9" i="11"/>
  <c r="N6" i="11" l="1"/>
  <c r="D20" i="4" l="1"/>
  <c r="C20" i="4"/>
  <c r="A20" i="4"/>
  <c r="A8" i="4" l="1"/>
  <c r="A9" i="4"/>
  <c r="A10" i="4"/>
  <c r="A11" i="4"/>
  <c r="A12" i="4"/>
  <c r="A13" i="4"/>
  <c r="A14" i="4"/>
  <c r="A15" i="4"/>
  <c r="A16" i="4"/>
  <c r="A17" i="4"/>
  <c r="A18" i="4"/>
  <c r="A19" i="4"/>
  <c r="A21" i="4"/>
  <c r="A25" i="4"/>
  <c r="A26" i="4"/>
  <c r="A27" i="4"/>
  <c r="A28" i="4"/>
  <c r="A29" i="4"/>
  <c r="A30" i="4"/>
  <c r="A32" i="4"/>
  <c r="A33" i="4"/>
  <c r="A34" i="4"/>
  <c r="A35" i="4"/>
  <c r="A37" i="4"/>
  <c r="A3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1" i="4"/>
  <c r="A62" i="4"/>
  <c r="F27" i="10" l="1"/>
  <c r="N7" i="11" l="1"/>
  <c r="C27" i="4" l="1"/>
  <c r="D27" i="4"/>
  <c r="C28" i="4"/>
  <c r="D28" i="4"/>
  <c r="C29" i="4"/>
  <c r="D29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1" i="4"/>
  <c r="D61" i="4"/>
  <c r="C62" i="4"/>
  <c r="D62" i="4"/>
  <c r="D40" i="4"/>
  <c r="C40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1" i="4"/>
  <c r="D21" i="4"/>
  <c r="C25" i="4"/>
  <c r="D25" i="4"/>
  <c r="C26" i="4"/>
  <c r="D26" i="4"/>
  <c r="C30" i="4"/>
  <c r="D30" i="4"/>
  <c r="C32" i="4"/>
  <c r="D32" i="4"/>
  <c r="C33" i="4"/>
  <c r="D33" i="4"/>
  <c r="C34" i="4"/>
  <c r="D34" i="4"/>
  <c r="C35" i="4"/>
  <c r="D35" i="4"/>
  <c r="C37" i="4"/>
  <c r="D37" i="4"/>
  <c r="C38" i="4"/>
  <c r="D38" i="4"/>
  <c r="D8" i="4"/>
  <c r="C8" i="4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41" i="9"/>
  <c r="N4" i="8"/>
  <c r="N5" i="8"/>
  <c r="N6" i="8"/>
  <c r="N7" i="8"/>
  <c r="N8" i="8"/>
  <c r="N9" i="8"/>
  <c r="N10" i="8"/>
  <c r="N11" i="8"/>
  <c r="N12" i="8"/>
  <c r="N13" i="8"/>
  <c r="N14" i="8"/>
  <c r="N3" i="8"/>
  <c r="N16" i="8"/>
  <c r="N17" i="8"/>
  <c r="N18" i="8"/>
  <c r="N19" i="8"/>
  <c r="N20" i="8"/>
  <c r="N21" i="8"/>
  <c r="N22" i="8"/>
  <c r="N23" i="8"/>
  <c r="N24" i="8"/>
  <c r="N25" i="8"/>
  <c r="N26" i="8"/>
  <c r="N15" i="8"/>
  <c r="F99" i="10" l="1" a="1"/>
  <c r="F99" i="10" s="1"/>
  <c r="U31" i="4"/>
  <c r="AJ31" i="4"/>
  <c r="AA31" i="4"/>
  <c r="AM31" i="4"/>
  <c r="AD31" i="4"/>
  <c r="L31" i="4"/>
  <c r="X31" i="4"/>
  <c r="F31" i="4"/>
  <c r="R31" i="4"/>
  <c r="I31" i="4"/>
  <c r="AG31" i="4"/>
  <c r="M31" i="4"/>
  <c r="Y31" i="4"/>
  <c r="AK31" i="4"/>
  <c r="P31" i="4"/>
  <c r="AB31" i="4"/>
  <c r="AN31" i="4"/>
  <c r="G31" i="4"/>
  <c r="S31" i="4"/>
  <c r="AE31" i="4"/>
  <c r="J31" i="4"/>
  <c r="V31" i="4"/>
  <c r="AH31" i="4"/>
  <c r="F24" i="4"/>
  <c r="R24" i="4"/>
  <c r="AD24" i="4"/>
  <c r="AM24" i="4"/>
  <c r="I24" i="4"/>
  <c r="U24" i="4"/>
  <c r="AG24" i="4"/>
  <c r="L24" i="4"/>
  <c r="X24" i="4"/>
  <c r="AJ24" i="4"/>
  <c r="AA24" i="4"/>
  <c r="O24" i="4"/>
  <c r="AB24" i="4"/>
  <c r="AN24" i="4"/>
  <c r="Y24" i="4"/>
  <c r="G24" i="4"/>
  <c r="AE24" i="4"/>
  <c r="AK24" i="4"/>
  <c r="J24" i="4"/>
  <c r="V24" i="4"/>
  <c r="AH24" i="4"/>
  <c r="M24" i="4"/>
  <c r="R36" i="4"/>
  <c r="I36" i="4"/>
  <c r="U36" i="4"/>
  <c r="AG36" i="4"/>
  <c r="AD36" i="4"/>
  <c r="F36" i="4"/>
  <c r="L36" i="4"/>
  <c r="X36" i="4"/>
  <c r="AJ36" i="4"/>
  <c r="O36" i="4"/>
  <c r="AA36" i="4"/>
  <c r="AM36" i="4"/>
  <c r="S36" i="4"/>
  <c r="AE36" i="4"/>
  <c r="J36" i="4"/>
  <c r="V36" i="4"/>
  <c r="AH36" i="4"/>
  <c r="M36" i="4"/>
  <c r="Y36" i="4"/>
  <c r="AK36" i="4"/>
  <c r="G36" i="4"/>
  <c r="AB36" i="4"/>
  <c r="AN36" i="4"/>
  <c r="O6" i="11"/>
  <c r="H5" i="11"/>
  <c r="O22" i="11"/>
  <c r="O23" i="11"/>
  <c r="O20" i="11"/>
  <c r="H8" i="11"/>
  <c r="H3" i="11"/>
  <c r="H15" i="11"/>
  <c r="O21" i="11"/>
  <c r="O10" i="11"/>
  <c r="H16" i="11"/>
  <c r="O5" i="11"/>
  <c r="H10" i="11"/>
  <c r="O12" i="11"/>
  <c r="H12" i="11"/>
  <c r="O18" i="11"/>
  <c r="O15" i="11"/>
  <c r="H21" i="11"/>
  <c r="O7" i="11"/>
  <c r="O3" i="11"/>
  <c r="H19" i="11"/>
  <c r="H17" i="11"/>
  <c r="O13" i="11"/>
  <c r="O11" i="11"/>
  <c r="H14" i="11"/>
  <c r="H6" i="11"/>
  <c r="H4" i="11"/>
  <c r="O4" i="11"/>
  <c r="O9" i="11"/>
  <c r="O17" i="11"/>
  <c r="H13" i="11"/>
  <c r="H11" i="11"/>
  <c r="O14" i="11"/>
  <c r="H9" i="11"/>
  <c r="O19" i="11"/>
  <c r="H18" i="11"/>
  <c r="O16" i="11"/>
  <c r="H20" i="11"/>
  <c r="H22" i="11"/>
  <c r="H23" i="11"/>
  <c r="O8" i="11"/>
  <c r="H7" i="11"/>
  <c r="F60" i="4"/>
  <c r="R60" i="4"/>
  <c r="AM60" i="4"/>
  <c r="AD60" i="4"/>
  <c r="U60" i="4"/>
  <c r="X60" i="4"/>
  <c r="AG60" i="4"/>
  <c r="O60" i="4"/>
  <c r="AA60" i="4"/>
  <c r="AJ60" i="4"/>
  <c r="S60" i="4"/>
  <c r="AN60" i="4"/>
  <c r="AE60" i="4"/>
  <c r="V60" i="4"/>
  <c r="Y60" i="4"/>
  <c r="AH60" i="4"/>
  <c r="P60" i="4"/>
  <c r="AB60" i="4"/>
  <c r="AK60" i="4"/>
  <c r="V23" i="4"/>
  <c r="AH23" i="4"/>
  <c r="M23" i="4"/>
  <c r="Y23" i="4"/>
  <c r="AK23" i="4"/>
  <c r="P23" i="4"/>
  <c r="AB23" i="4"/>
  <c r="AN23" i="4"/>
  <c r="S23" i="4"/>
  <c r="AE23" i="4"/>
  <c r="I23" i="4"/>
  <c r="U23" i="4"/>
  <c r="AG23" i="4"/>
  <c r="L23" i="4"/>
  <c r="X23" i="4"/>
  <c r="AJ23" i="4"/>
  <c r="O23" i="4"/>
  <c r="AA23" i="4"/>
  <c r="AM23" i="4"/>
  <c r="R23" i="4"/>
  <c r="AD23" i="4"/>
  <c r="AA22" i="4"/>
  <c r="I22" i="4"/>
  <c r="AD22" i="4"/>
  <c r="L22" i="4"/>
  <c r="AG22" i="4"/>
  <c r="O22" i="4"/>
  <c r="R22" i="4"/>
  <c r="AJ22" i="4"/>
  <c r="U22" i="4"/>
  <c r="AM22" i="4"/>
  <c r="X22" i="4"/>
  <c r="AH22" i="4"/>
  <c r="V22" i="4"/>
  <c r="Y22" i="4"/>
  <c r="AK22" i="4"/>
  <c r="AN22" i="4"/>
  <c r="AE22" i="4"/>
  <c r="AB22" i="4"/>
  <c r="A15" i="11"/>
  <c r="A13" i="11"/>
  <c r="A20" i="11"/>
  <c r="A9" i="11"/>
  <c r="A19" i="11"/>
  <c r="A16" i="11"/>
  <c r="A22" i="11"/>
  <c r="A4" i="11"/>
  <c r="A3" i="11"/>
  <c r="A7" i="11"/>
  <c r="A8" i="11"/>
  <c r="A11" i="11"/>
  <c r="A17" i="11"/>
  <c r="A14" i="11"/>
  <c r="A10" i="11"/>
  <c r="A23" i="11"/>
  <c r="A18" i="11"/>
  <c r="A12" i="11"/>
  <c r="A5" i="11"/>
  <c r="A21" i="11"/>
  <c r="A6" i="11"/>
  <c r="J20" i="4"/>
  <c r="G20" i="4"/>
  <c r="S20" i="4"/>
  <c r="AE20" i="4"/>
  <c r="V20" i="4"/>
  <c r="AH20" i="4"/>
  <c r="AN20" i="4"/>
  <c r="M20" i="4"/>
  <c r="Y20" i="4"/>
  <c r="AK20" i="4"/>
  <c r="AB20" i="4"/>
  <c r="P20" i="4"/>
  <c r="F20" i="4"/>
  <c r="R20" i="4"/>
  <c r="AD20" i="4"/>
  <c r="U20" i="4"/>
  <c r="AG20" i="4"/>
  <c r="L20" i="4"/>
  <c r="X20" i="4"/>
  <c r="AJ20" i="4"/>
  <c r="O20" i="4"/>
  <c r="AA20" i="4"/>
  <c r="AM20" i="4"/>
  <c r="S33" i="4"/>
  <c r="M30" i="4"/>
  <c r="S28" i="4"/>
  <c r="AE29" i="4"/>
  <c r="P28" i="4"/>
  <c r="AA27" i="4"/>
  <c r="V27" i="4"/>
  <c r="G35" i="4"/>
  <c r="AE34" i="4"/>
  <c r="AH34" i="4"/>
  <c r="G33" i="4"/>
  <c r="AH29" i="4"/>
  <c r="AN27" i="4"/>
  <c r="P34" i="4"/>
  <c r="AE32" i="4"/>
  <c r="P29" i="4"/>
  <c r="S27" i="4"/>
  <c r="AN35" i="4"/>
  <c r="M34" i="4"/>
  <c r="AB32" i="4"/>
  <c r="M29" i="4"/>
  <c r="AB35" i="4"/>
  <c r="AK33" i="4"/>
  <c r="J32" i="4"/>
  <c r="AK28" i="4"/>
  <c r="Y35" i="4"/>
  <c r="AH33" i="4"/>
  <c r="AH30" i="4"/>
  <c r="AH28" i="4"/>
  <c r="J35" i="4"/>
  <c r="V33" i="4"/>
  <c r="AE30" i="4"/>
  <c r="I32" i="4"/>
  <c r="AG28" i="4"/>
  <c r="X35" i="4"/>
  <c r="AG33" i="4"/>
  <c r="AJ30" i="4"/>
  <c r="AD29" i="4"/>
  <c r="U28" i="4"/>
  <c r="L28" i="4"/>
  <c r="L35" i="4"/>
  <c r="AG32" i="4"/>
  <c r="U33" i="4"/>
  <c r="X30" i="4"/>
  <c r="I28" i="4"/>
  <c r="R35" i="4"/>
  <c r="O27" i="4"/>
  <c r="AJ35" i="4"/>
  <c r="L34" i="4"/>
  <c r="X34" i="4"/>
  <c r="R29" i="4"/>
  <c r="AD35" i="4"/>
  <c r="F35" i="4"/>
  <c r="AM33" i="4"/>
  <c r="O33" i="4"/>
  <c r="U32" i="4"/>
  <c r="L30" i="4"/>
  <c r="AM27" i="4"/>
  <c r="AA33" i="4"/>
  <c r="AJ34" i="4"/>
  <c r="I33" i="4"/>
  <c r="Y32" i="4"/>
  <c r="G32" i="4"/>
  <c r="AB30" i="4"/>
  <c r="J29" i="4"/>
  <c r="M28" i="4"/>
  <c r="AK27" i="4"/>
  <c r="P27" i="4"/>
  <c r="AK35" i="4"/>
  <c r="V35" i="4"/>
  <c r="AB34" i="4"/>
  <c r="J34" i="4"/>
  <c r="P33" i="4"/>
  <c r="V32" i="4"/>
  <c r="Y30" i="4"/>
  <c r="AB29" i="4"/>
  <c r="AE28" i="4"/>
  <c r="J28" i="4"/>
  <c r="AH27" i="4"/>
  <c r="S35" i="4"/>
  <c r="Y34" i="4"/>
  <c r="G34" i="4"/>
  <c r="AE33" i="4"/>
  <c r="AN32" i="4"/>
  <c r="Y29" i="4"/>
  <c r="AB28" i="4"/>
  <c r="AE27" i="4"/>
  <c r="M27" i="4"/>
  <c r="AH35" i="4"/>
  <c r="AB33" i="4"/>
  <c r="M33" i="4"/>
  <c r="AK32" i="4"/>
  <c r="S32" i="4"/>
  <c r="AN30" i="4"/>
  <c r="V30" i="4"/>
  <c r="V29" i="4"/>
  <c r="Y28" i="4"/>
  <c r="G28" i="4"/>
  <c r="AB27" i="4"/>
  <c r="J27" i="4"/>
  <c r="AE35" i="4"/>
  <c r="AN34" i="4"/>
  <c r="V34" i="4"/>
  <c r="J33" i="4"/>
  <c r="AH32" i="4"/>
  <c r="P32" i="4"/>
  <c r="AK30" i="4"/>
  <c r="AN29" i="4"/>
  <c r="S29" i="4"/>
  <c r="V28" i="4"/>
  <c r="G27" i="4"/>
  <c r="M35" i="4"/>
  <c r="AK34" i="4"/>
  <c r="S34" i="4"/>
  <c r="AN33" i="4"/>
  <c r="Y33" i="4"/>
  <c r="M32" i="4"/>
  <c r="P30" i="4"/>
  <c r="AK29" i="4"/>
  <c r="AN28" i="4"/>
  <c r="Y27" i="4"/>
  <c r="AG34" i="4"/>
  <c r="U34" i="4"/>
  <c r="I34" i="4"/>
  <c r="AD32" i="4"/>
  <c r="R32" i="4"/>
  <c r="F32" i="4"/>
  <c r="AM29" i="4"/>
  <c r="AA29" i="4"/>
  <c r="O29" i="4"/>
  <c r="AJ27" i="4"/>
  <c r="X27" i="4"/>
  <c r="L27" i="4"/>
  <c r="AM35" i="4"/>
  <c r="AA35" i="4"/>
  <c r="O35" i="4"/>
  <c r="AJ33" i="4"/>
  <c r="X33" i="4"/>
  <c r="L33" i="4"/>
  <c r="AG30" i="4"/>
  <c r="U30" i="4"/>
  <c r="I30" i="4"/>
  <c r="AD28" i="4"/>
  <c r="R28" i="4"/>
  <c r="F28" i="4"/>
  <c r="AD34" i="4"/>
  <c r="R34" i="4"/>
  <c r="F34" i="4"/>
  <c r="AM32" i="4"/>
  <c r="AA32" i="4"/>
  <c r="O32" i="4"/>
  <c r="AJ29" i="4"/>
  <c r="X29" i="4"/>
  <c r="L29" i="4"/>
  <c r="AG27" i="4"/>
  <c r="U27" i="4"/>
  <c r="I27" i="4"/>
  <c r="AD30" i="4"/>
  <c r="R30" i="4"/>
  <c r="AM28" i="4"/>
  <c r="AA28" i="4"/>
  <c r="O28" i="4"/>
  <c r="AM34" i="4"/>
  <c r="AA34" i="4"/>
  <c r="AJ32" i="4"/>
  <c r="X32" i="4"/>
  <c r="L32" i="4"/>
  <c r="AG29" i="4"/>
  <c r="U29" i="4"/>
  <c r="I29" i="4"/>
  <c r="AD27" i="4"/>
  <c r="R27" i="4"/>
  <c r="F27" i="4"/>
  <c r="AG35" i="4"/>
  <c r="U35" i="4"/>
  <c r="I35" i="4"/>
  <c r="AD33" i="4"/>
  <c r="R33" i="4"/>
  <c r="F33" i="4"/>
  <c r="AM30" i="4"/>
  <c r="AA30" i="4"/>
  <c r="O30" i="4"/>
  <c r="AJ28" i="4"/>
  <c r="X28" i="4"/>
  <c r="Y12" i="4"/>
  <c r="AE61" i="4"/>
  <c r="AA26" i="4"/>
  <c r="M15" i="4"/>
  <c r="AK17" i="4"/>
  <c r="Y10" i="4"/>
  <c r="AK15" i="4"/>
  <c r="Y9" i="4"/>
  <c r="Y17" i="4"/>
  <c r="AK12" i="4"/>
  <c r="M8" i="4"/>
  <c r="AK10" i="4"/>
  <c r="Y13" i="4"/>
  <c r="M16" i="4"/>
  <c r="AK14" i="4"/>
  <c r="M10" i="4"/>
  <c r="Y15" i="4"/>
  <c r="Y8" i="4"/>
  <c r="M11" i="4"/>
  <c r="AK13" i="4"/>
  <c r="Y16" i="4"/>
  <c r="AK8" i="4"/>
  <c r="Y11" i="4"/>
  <c r="M14" i="4"/>
  <c r="AK16" i="4"/>
  <c r="M12" i="4"/>
  <c r="AK9" i="4"/>
  <c r="M9" i="4"/>
  <c r="AK11" i="4"/>
  <c r="Y14" i="4"/>
  <c r="M17" i="4"/>
  <c r="M18" i="4"/>
  <c r="M19" i="4"/>
  <c r="Y21" i="4"/>
  <c r="AK25" i="4"/>
  <c r="Y26" i="4"/>
  <c r="S43" i="4"/>
  <c r="AE48" i="4"/>
  <c r="G54" i="4"/>
  <c r="AE56" i="4"/>
  <c r="O8" i="4"/>
  <c r="AA8" i="4"/>
  <c r="AM8" i="4"/>
  <c r="O9" i="4"/>
  <c r="AA9" i="4"/>
  <c r="AM9" i="4"/>
  <c r="O10" i="4"/>
  <c r="AA10" i="4"/>
  <c r="AM10" i="4"/>
  <c r="O11" i="4"/>
  <c r="AA11" i="4"/>
  <c r="AM11" i="4"/>
  <c r="O12" i="4"/>
  <c r="AA12" i="4"/>
  <c r="AM12" i="4"/>
  <c r="O13" i="4"/>
  <c r="AA13" i="4"/>
  <c r="AM13" i="4"/>
  <c r="O14" i="4"/>
  <c r="AA14" i="4"/>
  <c r="AM14" i="4"/>
  <c r="O15" i="4"/>
  <c r="AA15" i="4"/>
  <c r="AM15" i="4"/>
  <c r="O16" i="4"/>
  <c r="AA16" i="4"/>
  <c r="AM16" i="4"/>
  <c r="O17" i="4"/>
  <c r="AA17" i="4"/>
  <c r="AM17" i="4"/>
  <c r="O18" i="4"/>
  <c r="AA18" i="4"/>
  <c r="AM18" i="4"/>
  <c r="O19" i="4"/>
  <c r="AA19" i="4"/>
  <c r="AM19" i="4"/>
  <c r="O21" i="4"/>
  <c r="AA21" i="4"/>
  <c r="AM21" i="4"/>
  <c r="AA25" i="4"/>
  <c r="AM25" i="4"/>
  <c r="O26" i="4"/>
  <c r="G41" i="4"/>
  <c r="AE43" i="4"/>
  <c r="S46" i="4"/>
  <c r="G49" i="4"/>
  <c r="AE51" i="4"/>
  <c r="S54" i="4"/>
  <c r="AE59" i="4"/>
  <c r="Y18" i="4"/>
  <c r="Y19" i="4"/>
  <c r="AK21" i="4"/>
  <c r="Y25" i="4"/>
  <c r="M26" i="4"/>
  <c r="AE40" i="4"/>
  <c r="G46" i="4"/>
  <c r="S51" i="4"/>
  <c r="S59" i="4"/>
  <c r="P8" i="4"/>
  <c r="AB8" i="4"/>
  <c r="AN8" i="4"/>
  <c r="P9" i="4"/>
  <c r="AB9" i="4"/>
  <c r="AN9" i="4"/>
  <c r="P10" i="4"/>
  <c r="AB10" i="4"/>
  <c r="AN10" i="4"/>
  <c r="P11" i="4"/>
  <c r="AB11" i="4"/>
  <c r="AN11" i="4"/>
  <c r="P12" i="4"/>
  <c r="AB12" i="4"/>
  <c r="AN12" i="4"/>
  <c r="P13" i="4"/>
  <c r="AB13" i="4"/>
  <c r="AN13" i="4"/>
  <c r="P14" i="4"/>
  <c r="AB14" i="4"/>
  <c r="AN14" i="4"/>
  <c r="P15" i="4"/>
  <c r="AB15" i="4"/>
  <c r="AN15" i="4"/>
  <c r="P16" i="4"/>
  <c r="AB16" i="4"/>
  <c r="AN16" i="4"/>
  <c r="P17" i="4"/>
  <c r="AB17" i="4"/>
  <c r="AN17" i="4"/>
  <c r="P18" i="4"/>
  <c r="AB18" i="4"/>
  <c r="AN18" i="4"/>
  <c r="P19" i="4"/>
  <c r="AB19" i="4"/>
  <c r="AN19" i="4"/>
  <c r="P21" i="4"/>
  <c r="AB21" i="4"/>
  <c r="AN21" i="4"/>
  <c r="P25" i="4"/>
  <c r="AB25" i="4"/>
  <c r="AN25" i="4"/>
  <c r="P26" i="4"/>
  <c r="AB26" i="4"/>
  <c r="S41" i="4"/>
  <c r="G44" i="4"/>
  <c r="AE46" i="4"/>
  <c r="S49" i="4"/>
  <c r="G52" i="4"/>
  <c r="AE54" i="4"/>
  <c r="S57" i="4"/>
  <c r="AM62" i="4"/>
  <c r="AA62" i="4"/>
  <c r="O62" i="4"/>
  <c r="AM61" i="4"/>
  <c r="AA61" i="4"/>
  <c r="O61" i="4"/>
  <c r="AM59" i="4"/>
  <c r="AA59" i="4"/>
  <c r="O59" i="4"/>
  <c r="AM58" i="4"/>
  <c r="AA58" i="4"/>
  <c r="O58" i="4"/>
  <c r="AM57" i="4"/>
  <c r="AA57" i="4"/>
  <c r="O57" i="4"/>
  <c r="AM56" i="4"/>
  <c r="AA56" i="4"/>
  <c r="O56" i="4"/>
  <c r="AM55" i="4"/>
  <c r="AA55" i="4"/>
  <c r="O55" i="4"/>
  <c r="AM54" i="4"/>
  <c r="AA54" i="4"/>
  <c r="O54" i="4"/>
  <c r="AM53" i="4"/>
  <c r="AA53" i="4"/>
  <c r="O53" i="4"/>
  <c r="AM52" i="4"/>
  <c r="AA52" i="4"/>
  <c r="O52" i="4"/>
  <c r="AM51" i="4"/>
  <c r="AA51" i="4"/>
  <c r="O51" i="4"/>
  <c r="AM50" i="4"/>
  <c r="AA50" i="4"/>
  <c r="O50" i="4"/>
  <c r="AM49" i="4"/>
  <c r="AA49" i="4"/>
  <c r="O49" i="4"/>
  <c r="AM48" i="4"/>
  <c r="AA48" i="4"/>
  <c r="O48" i="4"/>
  <c r="AM47" i="4"/>
  <c r="AA47" i="4"/>
  <c r="O47" i="4"/>
  <c r="AM46" i="4"/>
  <c r="AA46" i="4"/>
  <c r="AM45" i="4"/>
  <c r="AA45" i="4"/>
  <c r="AM44" i="4"/>
  <c r="AA44" i="4"/>
  <c r="O44" i="4"/>
  <c r="AM43" i="4"/>
  <c r="AA43" i="4"/>
  <c r="O43" i="4"/>
  <c r="AM42" i="4"/>
  <c r="AA42" i="4"/>
  <c r="O42" i="4"/>
  <c r="AM41" i="4"/>
  <c r="AA41" i="4"/>
  <c r="O41" i="4"/>
  <c r="AM40" i="4"/>
  <c r="AA40" i="4"/>
  <c r="O40" i="4"/>
  <c r="AM26" i="4"/>
  <c r="AJ62" i="4"/>
  <c r="X62" i="4"/>
  <c r="L62" i="4"/>
  <c r="AJ61" i="4"/>
  <c r="X61" i="4"/>
  <c r="L61" i="4"/>
  <c r="AJ59" i="4"/>
  <c r="X59" i="4"/>
  <c r="L59" i="4"/>
  <c r="AJ58" i="4"/>
  <c r="X58" i="4"/>
  <c r="L58" i="4"/>
  <c r="AJ57" i="4"/>
  <c r="X57" i="4"/>
  <c r="L57" i="4"/>
  <c r="AJ56" i="4"/>
  <c r="X56" i="4"/>
  <c r="L56" i="4"/>
  <c r="AJ55" i="4"/>
  <c r="X55" i="4"/>
  <c r="L55" i="4"/>
  <c r="AJ54" i="4"/>
  <c r="X54" i="4"/>
  <c r="L54" i="4"/>
  <c r="AJ53" i="4"/>
  <c r="X53" i="4"/>
  <c r="L53" i="4"/>
  <c r="AJ52" i="4"/>
  <c r="X52" i="4"/>
  <c r="L52" i="4"/>
  <c r="AJ51" i="4"/>
  <c r="X51" i="4"/>
  <c r="L51" i="4"/>
  <c r="AJ50" i="4"/>
  <c r="X50" i="4"/>
  <c r="L50" i="4"/>
  <c r="AJ49" i="4"/>
  <c r="X49" i="4"/>
  <c r="L49" i="4"/>
  <c r="AJ48" i="4"/>
  <c r="X48" i="4"/>
  <c r="L48" i="4"/>
  <c r="AJ47" i="4"/>
  <c r="X47" i="4"/>
  <c r="L47" i="4"/>
  <c r="AJ46" i="4"/>
  <c r="X46" i="4"/>
  <c r="AJ45" i="4"/>
  <c r="X45" i="4"/>
  <c r="L45" i="4"/>
  <c r="AJ44" i="4"/>
  <c r="X44" i="4"/>
  <c r="L44" i="4"/>
  <c r="AJ43" i="4"/>
  <c r="X43" i="4"/>
  <c r="L43" i="4"/>
  <c r="AJ42" i="4"/>
  <c r="X42" i="4"/>
  <c r="L42" i="4"/>
  <c r="AJ41" i="4"/>
  <c r="X41" i="4"/>
  <c r="L41" i="4"/>
  <c r="AJ40" i="4"/>
  <c r="X40" i="4"/>
  <c r="L40" i="4"/>
  <c r="AJ26" i="4"/>
  <c r="AG62" i="4"/>
  <c r="U62" i="4"/>
  <c r="AG61" i="4"/>
  <c r="U61" i="4"/>
  <c r="I61" i="4"/>
  <c r="AG59" i="4"/>
  <c r="U59" i="4"/>
  <c r="AG58" i="4"/>
  <c r="U58" i="4"/>
  <c r="I58" i="4"/>
  <c r="AG57" i="4"/>
  <c r="U57" i="4"/>
  <c r="AG56" i="4"/>
  <c r="U56" i="4"/>
  <c r="I56" i="4"/>
  <c r="AG55" i="4"/>
  <c r="U55" i="4"/>
  <c r="AG54" i="4"/>
  <c r="U54" i="4"/>
  <c r="AG53" i="4"/>
  <c r="U53" i="4"/>
  <c r="I53" i="4"/>
  <c r="AG52" i="4"/>
  <c r="U52" i="4"/>
  <c r="I52" i="4"/>
  <c r="AG51" i="4"/>
  <c r="U51" i="4"/>
  <c r="AG50" i="4"/>
  <c r="U50" i="4"/>
  <c r="I50" i="4"/>
  <c r="AG49" i="4"/>
  <c r="U49" i="4"/>
  <c r="I49" i="4"/>
  <c r="AG48" i="4"/>
  <c r="U48" i="4"/>
  <c r="AG47" i="4"/>
  <c r="U47" i="4"/>
  <c r="AG46" i="4"/>
  <c r="U46" i="4"/>
  <c r="AG45" i="4"/>
  <c r="U45" i="4"/>
  <c r="AG44" i="4"/>
  <c r="U44" i="4"/>
  <c r="AG43" i="4"/>
  <c r="U43" i="4"/>
  <c r="AG42" i="4"/>
  <c r="U42" i="4"/>
  <c r="I42" i="4"/>
  <c r="AG41" i="4"/>
  <c r="U41" i="4"/>
  <c r="I41" i="4"/>
  <c r="AG40" i="4"/>
  <c r="U40" i="4"/>
  <c r="I40" i="4"/>
  <c r="AG26" i="4"/>
  <c r="AD62" i="4"/>
  <c r="R62" i="4"/>
  <c r="AD61" i="4"/>
  <c r="R61" i="4"/>
  <c r="F61" i="4"/>
  <c r="AD59" i="4"/>
  <c r="R59" i="4"/>
  <c r="F59" i="4"/>
  <c r="AD58" i="4"/>
  <c r="R58" i="4"/>
  <c r="AD57" i="4"/>
  <c r="R57" i="4"/>
  <c r="AD56" i="4"/>
  <c r="R56" i="4"/>
  <c r="AD55" i="4"/>
  <c r="R55" i="4"/>
  <c r="AD54" i="4"/>
  <c r="R54" i="4"/>
  <c r="AD53" i="4"/>
  <c r="R53" i="4"/>
  <c r="AD52" i="4"/>
  <c r="R52" i="4"/>
  <c r="F52" i="4"/>
  <c r="AD51" i="4"/>
  <c r="R51" i="4"/>
  <c r="AD50" i="4"/>
  <c r="R50" i="4"/>
  <c r="AD49" i="4"/>
  <c r="R49" i="4"/>
  <c r="F49" i="4"/>
  <c r="AD48" i="4"/>
  <c r="R48" i="4"/>
  <c r="AD47" i="4"/>
  <c r="R47" i="4"/>
  <c r="AD46" i="4"/>
  <c r="AD45" i="4"/>
  <c r="AD44" i="4"/>
  <c r="R44" i="4"/>
  <c r="AD43" i="4"/>
  <c r="AD42" i="4"/>
  <c r="R42" i="4"/>
  <c r="F42" i="4"/>
  <c r="AD41" i="4"/>
  <c r="R41" i="4"/>
  <c r="F41" i="4"/>
  <c r="AD40" i="4"/>
  <c r="R40" i="4"/>
  <c r="F40" i="4"/>
  <c r="AD26" i="4"/>
  <c r="R8" i="4"/>
  <c r="AD8" i="4"/>
  <c r="F9" i="4"/>
  <c r="R9" i="4"/>
  <c r="AD9" i="4"/>
  <c r="R10" i="4"/>
  <c r="AD10" i="4"/>
  <c r="R11" i="4"/>
  <c r="AD11" i="4"/>
  <c r="F12" i="4"/>
  <c r="R12" i="4"/>
  <c r="AD12" i="4"/>
  <c r="R13" i="4"/>
  <c r="AD13" i="4"/>
  <c r="F14" i="4"/>
  <c r="R14" i="4"/>
  <c r="AD14" i="4"/>
  <c r="F15" i="4"/>
  <c r="R15" i="4"/>
  <c r="AD15" i="4"/>
  <c r="AD16" i="4"/>
  <c r="F17" i="4"/>
  <c r="R17" i="4"/>
  <c r="AD17" i="4"/>
  <c r="R18" i="4"/>
  <c r="AD18" i="4"/>
  <c r="R19" i="4"/>
  <c r="AD19" i="4"/>
  <c r="R21" i="4"/>
  <c r="AD21" i="4"/>
  <c r="AD25" i="4"/>
  <c r="R26" i="4"/>
  <c r="AE26" i="4"/>
  <c r="AE41" i="4"/>
  <c r="S44" i="4"/>
  <c r="G47" i="4"/>
  <c r="AE49" i="4"/>
  <c r="S52" i="4"/>
  <c r="G55" i="4"/>
  <c r="AE57" i="4"/>
  <c r="S61" i="4"/>
  <c r="S8" i="4"/>
  <c r="AE8" i="4"/>
  <c r="S9" i="4"/>
  <c r="AE9" i="4"/>
  <c r="S10" i="4"/>
  <c r="AE10" i="4"/>
  <c r="S11" i="4"/>
  <c r="AE11" i="4"/>
  <c r="G12" i="4"/>
  <c r="S12" i="4"/>
  <c r="AE12" i="4"/>
  <c r="S13" i="4"/>
  <c r="AE13" i="4"/>
  <c r="G14" i="4"/>
  <c r="S14" i="4"/>
  <c r="AE14" i="4"/>
  <c r="G15" i="4"/>
  <c r="S15" i="4"/>
  <c r="AE15" i="4"/>
  <c r="S16" i="4"/>
  <c r="AE16" i="4"/>
  <c r="G17" i="4"/>
  <c r="S17" i="4"/>
  <c r="AE17" i="4"/>
  <c r="S18" i="4"/>
  <c r="AE18" i="4"/>
  <c r="G19" i="4"/>
  <c r="S19" i="4"/>
  <c r="AE19" i="4"/>
  <c r="S21" i="4"/>
  <c r="AE21" i="4"/>
  <c r="AE25" i="4"/>
  <c r="G26" i="4"/>
  <c r="S26" i="4"/>
  <c r="AE44" i="4"/>
  <c r="S47" i="4"/>
  <c r="G50" i="4"/>
  <c r="AE52" i="4"/>
  <c r="S55" i="4"/>
  <c r="G58" i="4"/>
  <c r="AN62" i="4"/>
  <c r="AB62" i="4"/>
  <c r="AN61" i="4"/>
  <c r="AB61" i="4"/>
  <c r="P61" i="4"/>
  <c r="AN59" i="4"/>
  <c r="AB59" i="4"/>
  <c r="P59" i="4"/>
  <c r="AN58" i="4"/>
  <c r="AB58" i="4"/>
  <c r="P58" i="4"/>
  <c r="AN57" i="4"/>
  <c r="AB57" i="4"/>
  <c r="P57" i="4"/>
  <c r="AN56" i="4"/>
  <c r="AB56" i="4"/>
  <c r="P56" i="4"/>
  <c r="AN55" i="4"/>
  <c r="AB55" i="4"/>
  <c r="P55" i="4"/>
  <c r="AN54" i="4"/>
  <c r="AB54" i="4"/>
  <c r="P54" i="4"/>
  <c r="AN53" i="4"/>
  <c r="AB53" i="4"/>
  <c r="P53" i="4"/>
  <c r="AN52" i="4"/>
  <c r="AB52" i="4"/>
  <c r="P52" i="4"/>
  <c r="AN51" i="4"/>
  <c r="AB51" i="4"/>
  <c r="P51" i="4"/>
  <c r="AN50" i="4"/>
  <c r="AB50" i="4"/>
  <c r="P50" i="4"/>
  <c r="AN49" i="4"/>
  <c r="AB49" i="4"/>
  <c r="P49" i="4"/>
  <c r="AN48" i="4"/>
  <c r="AB48" i="4"/>
  <c r="P48" i="4"/>
  <c r="AN47" i="4"/>
  <c r="AB47" i="4"/>
  <c r="P47" i="4"/>
  <c r="AN46" i="4"/>
  <c r="AB46" i="4"/>
  <c r="P46" i="4"/>
  <c r="AN45" i="4"/>
  <c r="AB45" i="4"/>
  <c r="P45" i="4"/>
  <c r="AN44" i="4"/>
  <c r="AB44" i="4"/>
  <c r="P44" i="4"/>
  <c r="AN43" i="4"/>
  <c r="AB43" i="4"/>
  <c r="P43" i="4"/>
  <c r="AN42" i="4"/>
  <c r="AB42" i="4"/>
  <c r="P42" i="4"/>
  <c r="AN41" i="4"/>
  <c r="AB41" i="4"/>
  <c r="P41" i="4"/>
  <c r="AN40" i="4"/>
  <c r="AB40" i="4"/>
  <c r="P40" i="4"/>
  <c r="AN26" i="4"/>
  <c r="AK62" i="4"/>
  <c r="Y62" i="4"/>
  <c r="AK61" i="4"/>
  <c r="Y61" i="4"/>
  <c r="M61" i="4"/>
  <c r="AK59" i="4"/>
  <c r="Y59" i="4"/>
  <c r="AK58" i="4"/>
  <c r="Y58" i="4"/>
  <c r="M58" i="4"/>
  <c r="AK57" i="4"/>
  <c r="Y57" i="4"/>
  <c r="M57" i="4"/>
  <c r="AK56" i="4"/>
  <c r="Y56" i="4"/>
  <c r="M56" i="4"/>
  <c r="AK55" i="4"/>
  <c r="Y55" i="4"/>
  <c r="M55" i="4"/>
  <c r="AK54" i="4"/>
  <c r="Y54" i="4"/>
  <c r="M54" i="4"/>
  <c r="AK53" i="4"/>
  <c r="Y53" i="4"/>
  <c r="M53" i="4"/>
  <c r="AK52" i="4"/>
  <c r="Y52" i="4"/>
  <c r="M52" i="4"/>
  <c r="AK51" i="4"/>
  <c r="Y51" i="4"/>
  <c r="M51" i="4"/>
  <c r="AK50" i="4"/>
  <c r="Y50" i="4"/>
  <c r="M50" i="4"/>
  <c r="AK49" i="4"/>
  <c r="Y49" i="4"/>
  <c r="M49" i="4"/>
  <c r="AK48" i="4"/>
  <c r="Y48" i="4"/>
  <c r="M48" i="4"/>
  <c r="AK47" i="4"/>
  <c r="Y47" i="4"/>
  <c r="M47" i="4"/>
  <c r="AK46" i="4"/>
  <c r="Y46" i="4"/>
  <c r="M46" i="4"/>
  <c r="AK45" i="4"/>
  <c r="Y45" i="4"/>
  <c r="M45" i="4"/>
  <c r="AK44" i="4"/>
  <c r="Y44" i="4"/>
  <c r="M44" i="4"/>
  <c r="AK43" i="4"/>
  <c r="Y43" i="4"/>
  <c r="M43" i="4"/>
  <c r="AK42" i="4"/>
  <c r="Y42" i="4"/>
  <c r="M42" i="4"/>
  <c r="AK41" i="4"/>
  <c r="Y41" i="4"/>
  <c r="M41" i="4"/>
  <c r="AK40" i="4"/>
  <c r="Y40" i="4"/>
  <c r="M40" i="4"/>
  <c r="AK26" i="4"/>
  <c r="AH62" i="4"/>
  <c r="V62" i="4"/>
  <c r="AH61" i="4"/>
  <c r="V61" i="4"/>
  <c r="J61" i="4"/>
  <c r="AH59" i="4"/>
  <c r="V59" i="4"/>
  <c r="AH58" i="4"/>
  <c r="V58" i="4"/>
  <c r="J58" i="4"/>
  <c r="AH57" i="4"/>
  <c r="V57" i="4"/>
  <c r="AH56" i="4"/>
  <c r="V56" i="4"/>
  <c r="J56" i="4"/>
  <c r="AH55" i="4"/>
  <c r="V55" i="4"/>
  <c r="J55" i="4"/>
  <c r="AH54" i="4"/>
  <c r="V54" i="4"/>
  <c r="J54" i="4"/>
  <c r="AH53" i="4"/>
  <c r="V53" i="4"/>
  <c r="J53" i="4"/>
  <c r="AH52" i="4"/>
  <c r="V52" i="4"/>
  <c r="J52" i="4"/>
  <c r="AH51" i="4"/>
  <c r="V51" i="4"/>
  <c r="J51" i="4"/>
  <c r="AH50" i="4"/>
  <c r="V50" i="4"/>
  <c r="J50" i="4"/>
  <c r="AH49" i="4"/>
  <c r="V49" i="4"/>
  <c r="J49" i="4"/>
  <c r="AH48" i="4"/>
  <c r="V48" i="4"/>
  <c r="J48" i="4"/>
  <c r="AH47" i="4"/>
  <c r="V47" i="4"/>
  <c r="J47" i="4"/>
  <c r="AH46" i="4"/>
  <c r="V46" i="4"/>
  <c r="J46" i="4"/>
  <c r="AH45" i="4"/>
  <c r="V45" i="4"/>
  <c r="J45" i="4"/>
  <c r="AH44" i="4"/>
  <c r="V44" i="4"/>
  <c r="J44" i="4"/>
  <c r="AH43" i="4"/>
  <c r="V43" i="4"/>
  <c r="J43" i="4"/>
  <c r="AH42" i="4"/>
  <c r="V42" i="4"/>
  <c r="AH41" i="4"/>
  <c r="V41" i="4"/>
  <c r="AH40" i="4"/>
  <c r="V40" i="4"/>
  <c r="AH26" i="4"/>
  <c r="U8" i="4"/>
  <c r="AG8" i="4"/>
  <c r="I9" i="4"/>
  <c r="U9" i="4"/>
  <c r="AG9" i="4"/>
  <c r="U10" i="4"/>
  <c r="AG10" i="4"/>
  <c r="U11" i="4"/>
  <c r="AG11" i="4"/>
  <c r="I12" i="4"/>
  <c r="U12" i="4"/>
  <c r="AG12" i="4"/>
  <c r="U13" i="4"/>
  <c r="AG13" i="4"/>
  <c r="I14" i="4"/>
  <c r="U14" i="4"/>
  <c r="AG14" i="4"/>
  <c r="I15" i="4"/>
  <c r="U15" i="4"/>
  <c r="AG15" i="4"/>
  <c r="U16" i="4"/>
  <c r="AG16" i="4"/>
  <c r="U17" i="4"/>
  <c r="AG17" i="4"/>
  <c r="U18" i="4"/>
  <c r="AG18" i="4"/>
  <c r="I19" i="4"/>
  <c r="U19" i="4"/>
  <c r="AG19" i="4"/>
  <c r="I21" i="4"/>
  <c r="U21" i="4"/>
  <c r="AG21" i="4"/>
  <c r="U25" i="4"/>
  <c r="AG25" i="4"/>
  <c r="U26" i="4"/>
  <c r="S42" i="4"/>
  <c r="G45" i="4"/>
  <c r="AE47" i="4"/>
  <c r="S50" i="4"/>
  <c r="AE55" i="4"/>
  <c r="S58" i="4"/>
  <c r="AK19" i="4"/>
  <c r="V8" i="4"/>
  <c r="AH8" i="4"/>
  <c r="V9" i="4"/>
  <c r="AH9" i="4"/>
  <c r="V10" i="4"/>
  <c r="AH10" i="4"/>
  <c r="V11" i="4"/>
  <c r="AH11" i="4"/>
  <c r="J12" i="4"/>
  <c r="V12" i="4"/>
  <c r="AH12" i="4"/>
  <c r="V13" i="4"/>
  <c r="AH13" i="4"/>
  <c r="J14" i="4"/>
  <c r="V14" i="4"/>
  <c r="AH14" i="4"/>
  <c r="J15" i="4"/>
  <c r="V15" i="4"/>
  <c r="AH15" i="4"/>
  <c r="J16" i="4"/>
  <c r="V16" i="4"/>
  <c r="AH16" i="4"/>
  <c r="J17" i="4"/>
  <c r="V17" i="4"/>
  <c r="AH17" i="4"/>
  <c r="J18" i="4"/>
  <c r="V18" i="4"/>
  <c r="AH18" i="4"/>
  <c r="V19" i="4"/>
  <c r="AH19" i="4"/>
  <c r="J21" i="4"/>
  <c r="V21" i="4"/>
  <c r="AH21" i="4"/>
  <c r="V25" i="4"/>
  <c r="AH25" i="4"/>
  <c r="V26" i="4"/>
  <c r="AE42" i="4"/>
  <c r="S45" i="4"/>
  <c r="G48" i="4"/>
  <c r="AE50" i="4"/>
  <c r="S53" i="4"/>
  <c r="AE58" i="4"/>
  <c r="AK18" i="4"/>
  <c r="M21" i="4"/>
  <c r="M25" i="4"/>
  <c r="L8" i="4"/>
  <c r="X8" i="4"/>
  <c r="AJ8" i="4"/>
  <c r="L9" i="4"/>
  <c r="X9" i="4"/>
  <c r="AJ9" i="4"/>
  <c r="L10" i="4"/>
  <c r="X10" i="4"/>
  <c r="AJ10" i="4"/>
  <c r="L11" i="4"/>
  <c r="X11" i="4"/>
  <c r="AJ11" i="4"/>
  <c r="L12" i="4"/>
  <c r="X12" i="4"/>
  <c r="AJ12" i="4"/>
  <c r="X13" i="4"/>
  <c r="AJ13" i="4"/>
  <c r="L14" i="4"/>
  <c r="X14" i="4"/>
  <c r="AJ14" i="4"/>
  <c r="L15" i="4"/>
  <c r="X15" i="4"/>
  <c r="AJ15" i="4"/>
  <c r="L16" i="4"/>
  <c r="X16" i="4"/>
  <c r="AJ16" i="4"/>
  <c r="L17" i="4"/>
  <c r="X17" i="4"/>
  <c r="AJ17" i="4"/>
  <c r="L18" i="4"/>
  <c r="X18" i="4"/>
  <c r="AJ18" i="4"/>
  <c r="L19" i="4"/>
  <c r="X19" i="4"/>
  <c r="AJ19" i="4"/>
  <c r="L21" i="4"/>
  <c r="X21" i="4"/>
  <c r="AJ21" i="4"/>
  <c r="X25" i="4"/>
  <c r="AJ25" i="4"/>
  <c r="X26" i="4"/>
  <c r="AE45" i="4"/>
  <c r="S48" i="4"/>
  <c r="G51" i="4"/>
  <c r="AE53" i="4"/>
  <c r="S56" i="4"/>
  <c r="AE62" i="4"/>
  <c r="O31" i="4" l="1"/>
  <c r="F90" i="10" a="1"/>
  <c r="F90" i="10" s="1"/>
  <c r="P14" i="11"/>
  <c r="P22" i="11"/>
  <c r="I5" i="11"/>
  <c r="I9" i="11"/>
  <c r="I11" i="11"/>
  <c r="I4" i="11"/>
  <c r="R43" i="4" s="1"/>
  <c r="T43" i="4" s="1"/>
  <c r="P5" i="11"/>
  <c r="P20" i="11"/>
  <c r="P6" i="11"/>
  <c r="F58" i="4"/>
  <c r="H58" i="4" s="1"/>
  <c r="I15" i="11"/>
  <c r="F22" i="4" s="1"/>
  <c r="P15" i="11"/>
  <c r="I7" i="11"/>
  <c r="F44" i="4" s="1"/>
  <c r="H44" i="4" s="1"/>
  <c r="I22" i="11"/>
  <c r="I18" i="11"/>
  <c r="I13" i="11"/>
  <c r="I6" i="11"/>
  <c r="F18" i="4" s="1"/>
  <c r="I19" i="11"/>
  <c r="F26" i="4"/>
  <c r="F29" i="4"/>
  <c r="I45" i="4"/>
  <c r="K45" i="4" s="1"/>
  <c r="I23" i="11"/>
  <c r="I12" i="11"/>
  <c r="P17" i="11"/>
  <c r="I14" i="11"/>
  <c r="P10" i="11"/>
  <c r="I20" i="11"/>
  <c r="P23" i="11"/>
  <c r="I17" i="11"/>
  <c r="P9" i="11"/>
  <c r="P11" i="11"/>
  <c r="P12" i="11"/>
  <c r="P21" i="11"/>
  <c r="I21" i="11"/>
  <c r="P19" i="11"/>
  <c r="P4" i="11"/>
  <c r="S30" i="4" s="1"/>
  <c r="P13" i="11"/>
  <c r="P7" i="11"/>
  <c r="P18" i="11"/>
  <c r="I10" i="11"/>
  <c r="F50" i="4"/>
  <c r="H50" i="4" s="1"/>
  <c r="J23" i="4"/>
  <c r="H31" i="4"/>
  <c r="K31" i="4" s="1"/>
  <c r="N31" i="4" s="1"/>
  <c r="AN38" i="4"/>
  <c r="AD38" i="4"/>
  <c r="AG38" i="4"/>
  <c r="X38" i="4"/>
  <c r="AB38" i="4"/>
  <c r="AH38" i="4"/>
  <c r="Y38" i="4"/>
  <c r="AM38" i="4"/>
  <c r="AK38" i="4"/>
  <c r="AE37" i="4"/>
  <c r="Y37" i="4"/>
  <c r="P37" i="4"/>
  <c r="V38" i="4"/>
  <c r="AB37" i="4"/>
  <c r="AE38" i="4"/>
  <c r="V37" i="4"/>
  <c r="AH37" i="4"/>
  <c r="AK37" i="4"/>
  <c r="AN37" i="4"/>
  <c r="U37" i="4"/>
  <c r="AJ37" i="4"/>
  <c r="R38" i="4"/>
  <c r="U38" i="4"/>
  <c r="L38" i="4"/>
  <c r="AA37" i="4"/>
  <c r="X37" i="4"/>
  <c r="AJ38" i="4"/>
  <c r="AG37" i="4"/>
  <c r="AM37" i="4"/>
  <c r="O38" i="4"/>
  <c r="AD37" i="4"/>
  <c r="AA38" i="4"/>
  <c r="H24" i="4"/>
  <c r="K24" i="4" s="1"/>
  <c r="N24" i="4" s="1"/>
  <c r="AF51" i="4"/>
  <c r="AI60" i="4"/>
  <c r="K35" i="14" s="1"/>
  <c r="AL60" i="4"/>
  <c r="L35" i="14" s="1"/>
  <c r="W60" i="4"/>
  <c r="G35" i="14" s="1"/>
  <c r="AC60" i="4"/>
  <c r="I35" i="14" s="1"/>
  <c r="Q60" i="4"/>
  <c r="E35" i="14" s="1"/>
  <c r="AF60" i="4"/>
  <c r="J35" i="14" s="1"/>
  <c r="AO60" i="4"/>
  <c r="M35" i="14" s="1"/>
  <c r="T60" i="4"/>
  <c r="F35" i="14" s="1"/>
  <c r="Z60" i="4"/>
  <c r="H35" i="14" s="1"/>
  <c r="H41" i="4"/>
  <c r="B6" i="14" s="1"/>
  <c r="AF61" i="4"/>
  <c r="J40" i="14" s="1"/>
  <c r="T49" i="4"/>
  <c r="H52" i="4"/>
  <c r="T41" i="4"/>
  <c r="F6" i="14" s="1"/>
  <c r="AF41" i="4"/>
  <c r="J6" i="14" s="1"/>
  <c r="T61" i="4"/>
  <c r="F40" i="14" s="1"/>
  <c r="T57" i="4"/>
  <c r="AF43" i="4"/>
  <c r="J11" i="14" s="1"/>
  <c r="T54" i="4"/>
  <c r="AF49" i="4"/>
  <c r="AF57" i="4"/>
  <c r="T59" i="4"/>
  <c r="F34" i="14" s="1"/>
  <c r="H49" i="4"/>
  <c r="AF56" i="4"/>
  <c r="AF59" i="4"/>
  <c r="J34" i="14" s="1"/>
  <c r="AF46" i="4"/>
  <c r="J14" i="14" s="1"/>
  <c r="T44" i="4"/>
  <c r="AF40" i="4"/>
  <c r="J5" i="14" s="1"/>
  <c r="AF48" i="4"/>
  <c r="T51" i="4"/>
  <c r="W42" i="4"/>
  <c r="AI47" i="4"/>
  <c r="W50" i="4"/>
  <c r="K53" i="4"/>
  <c r="AI55" i="4"/>
  <c r="K26" i="14" s="1"/>
  <c r="W58" i="4"/>
  <c r="Z41" i="4"/>
  <c r="H6" i="14" s="1"/>
  <c r="N44" i="4"/>
  <c r="AL46" i="4"/>
  <c r="L14" i="14" s="1"/>
  <c r="Z49" i="4"/>
  <c r="N52" i="4"/>
  <c r="AL54" i="4"/>
  <c r="Z57" i="4"/>
  <c r="N61" i="4"/>
  <c r="D40" i="14" s="1"/>
  <c r="AC40" i="4"/>
  <c r="I5" i="14" s="1"/>
  <c r="Q43" i="4"/>
  <c r="E11" i="14" s="1"/>
  <c r="AO45" i="4"/>
  <c r="M13" i="14" s="1"/>
  <c r="AC48" i="4"/>
  <c r="Q51" i="4"/>
  <c r="AO53" i="4"/>
  <c r="AC56" i="4"/>
  <c r="Q59" i="4"/>
  <c r="E34" i="14" s="1"/>
  <c r="AI42" i="4"/>
  <c r="W45" i="4"/>
  <c r="G13" i="14" s="1"/>
  <c r="AI50" i="4"/>
  <c r="W53" i="4"/>
  <c r="K56" i="4"/>
  <c r="AI58" i="4"/>
  <c r="AL41" i="4"/>
  <c r="L6" i="14" s="1"/>
  <c r="Z44" i="4"/>
  <c r="N47" i="4"/>
  <c r="AL49" i="4"/>
  <c r="Z52" i="4"/>
  <c r="N55" i="4"/>
  <c r="D26" i="14" s="1"/>
  <c r="AL57" i="4"/>
  <c r="Z61" i="4"/>
  <c r="H40" i="14" s="1"/>
  <c r="AO40" i="4"/>
  <c r="M5" i="14" s="1"/>
  <c r="AC43" i="4"/>
  <c r="I11" i="14" s="1"/>
  <c r="AO48" i="4"/>
  <c r="AC51" i="4"/>
  <c r="Q54" i="4"/>
  <c r="AO56" i="4"/>
  <c r="AC59" i="4"/>
  <c r="I34" i="14" s="1"/>
  <c r="AF54" i="4"/>
  <c r="W40" i="4"/>
  <c r="G5" i="14" s="1"/>
  <c r="AI45" i="4"/>
  <c r="K13" i="14" s="1"/>
  <c r="W48" i="4"/>
  <c r="AI53" i="4"/>
  <c r="W56" i="4"/>
  <c r="N42" i="4"/>
  <c r="AL44" i="4"/>
  <c r="Z47" i="4"/>
  <c r="N50" i="4"/>
  <c r="AL52" i="4"/>
  <c r="Z55" i="4"/>
  <c r="H26" i="14" s="1"/>
  <c r="N58" i="4"/>
  <c r="AL61" i="4"/>
  <c r="L40" i="14" s="1"/>
  <c r="Q41" i="4"/>
  <c r="E6" i="14" s="1"/>
  <c r="AO43" i="4"/>
  <c r="M11" i="14" s="1"/>
  <c r="AC46" i="4"/>
  <c r="I14" i="14" s="1"/>
  <c r="Q49" i="4"/>
  <c r="AO51" i="4"/>
  <c r="AC54" i="4"/>
  <c r="Q57" i="4"/>
  <c r="AO59" i="4"/>
  <c r="M34" i="14" s="1"/>
  <c r="T52" i="4"/>
  <c r="AI40" i="4"/>
  <c r="K5" i="14" s="1"/>
  <c r="W43" i="4"/>
  <c r="G11" i="14" s="1"/>
  <c r="AI48" i="4"/>
  <c r="W51" i="4"/>
  <c r="AI56" i="4"/>
  <c r="W59" i="4"/>
  <c r="G34" i="14" s="1"/>
  <c r="Z42" i="4"/>
  <c r="N45" i="4"/>
  <c r="AL47" i="4"/>
  <c r="Z50" i="4"/>
  <c r="N53" i="4"/>
  <c r="AL55" i="4"/>
  <c r="L26" i="14" s="1"/>
  <c r="Z58" i="4"/>
  <c r="AC41" i="4"/>
  <c r="I6" i="14" s="1"/>
  <c r="Q44" i="4"/>
  <c r="AO46" i="4"/>
  <c r="M14" i="14" s="1"/>
  <c r="AC49" i="4"/>
  <c r="Q52" i="4"/>
  <c r="AO54" i="4"/>
  <c r="AC57" i="4"/>
  <c r="Q61" i="4"/>
  <c r="E40" i="14" s="1"/>
  <c r="AF44" i="4"/>
  <c r="T47" i="4"/>
  <c r="AF52" i="4"/>
  <c r="T55" i="4"/>
  <c r="AI43" i="4"/>
  <c r="K11" i="14" s="1"/>
  <c r="W46" i="4"/>
  <c r="G14" i="14" s="1"/>
  <c r="K49" i="4"/>
  <c r="AI51" i="4"/>
  <c r="W54" i="4"/>
  <c r="AI59" i="4"/>
  <c r="K34" i="14" s="1"/>
  <c r="N40" i="4"/>
  <c r="D5" i="14" s="1"/>
  <c r="AL42" i="4"/>
  <c r="Z45" i="4"/>
  <c r="H13" i="14" s="1"/>
  <c r="N48" i="4"/>
  <c r="AL50" i="4"/>
  <c r="Z53" i="4"/>
  <c r="N56" i="4"/>
  <c r="AL58" i="4"/>
  <c r="AO41" i="4"/>
  <c r="M6" i="14" s="1"/>
  <c r="AC44" i="4"/>
  <c r="Q47" i="4"/>
  <c r="AO49" i="4"/>
  <c r="AC52" i="4"/>
  <c r="Q55" i="4"/>
  <c r="AO57" i="4"/>
  <c r="AC61" i="4"/>
  <c r="I40" i="14" s="1"/>
  <c r="T42" i="4"/>
  <c r="AF47" i="4"/>
  <c r="T50" i="4"/>
  <c r="AF55" i="4"/>
  <c r="J26" i="14" s="1"/>
  <c r="T58" i="4"/>
  <c r="W41" i="4"/>
  <c r="G6" i="14" s="1"/>
  <c r="AI46" i="4"/>
  <c r="K14" i="14" s="1"/>
  <c r="W49" i="4"/>
  <c r="K52" i="4"/>
  <c r="AI54" i="4"/>
  <c r="W57" i="4"/>
  <c r="K61" i="4"/>
  <c r="C40" i="14" s="1"/>
  <c r="Z40" i="4"/>
  <c r="H5" i="14" s="1"/>
  <c r="N43" i="4"/>
  <c r="AL45" i="4"/>
  <c r="L13" i="14" s="1"/>
  <c r="Z48" i="4"/>
  <c r="N51" i="4"/>
  <c r="AL53" i="4"/>
  <c r="Z56" i="4"/>
  <c r="Q42" i="4"/>
  <c r="AO44" i="4"/>
  <c r="AC47" i="4"/>
  <c r="Q50" i="4"/>
  <c r="AO52" i="4"/>
  <c r="AC55" i="4"/>
  <c r="I26" i="14" s="1"/>
  <c r="Q58" i="4"/>
  <c r="AO61" i="4"/>
  <c r="M40" i="14" s="1"/>
  <c r="AF42" i="4"/>
  <c r="AF50" i="4"/>
  <c r="T53" i="4"/>
  <c r="AF58" i="4"/>
  <c r="AI41" i="4"/>
  <c r="K6" i="14" s="1"/>
  <c r="W44" i="4"/>
  <c r="AI49" i="4"/>
  <c r="W52" i="4"/>
  <c r="AI57" i="4"/>
  <c r="W61" i="4"/>
  <c r="G40" i="14" s="1"/>
  <c r="AL40" i="4"/>
  <c r="L5" i="14" s="1"/>
  <c r="Z43" i="4"/>
  <c r="H11" i="14" s="1"/>
  <c r="AL48" i="4"/>
  <c r="Z51" i="4"/>
  <c r="N54" i="4"/>
  <c r="AL56" i="4"/>
  <c r="Z59" i="4"/>
  <c r="H34" i="14" s="1"/>
  <c r="AC42" i="4"/>
  <c r="AO47" i="4"/>
  <c r="AC50" i="4"/>
  <c r="Q53" i="4"/>
  <c r="AO55" i="4"/>
  <c r="M26" i="14" s="1"/>
  <c r="AC58" i="4"/>
  <c r="AF45" i="4"/>
  <c r="J13" i="14" s="1"/>
  <c r="T48" i="4"/>
  <c r="AF53" i="4"/>
  <c r="T56" i="4"/>
  <c r="AI44" i="4"/>
  <c r="W47" i="4"/>
  <c r="K50" i="4"/>
  <c r="AI52" i="4"/>
  <c r="W55" i="4"/>
  <c r="G26" i="14" s="1"/>
  <c r="K58" i="4"/>
  <c r="AI61" i="4"/>
  <c r="K40" i="14" s="1"/>
  <c r="N41" i="4"/>
  <c r="D6" i="14" s="1"/>
  <c r="AL43" i="4"/>
  <c r="L11" i="14" s="1"/>
  <c r="Z46" i="4"/>
  <c r="H14" i="14" s="1"/>
  <c r="N49" i="4"/>
  <c r="AL51" i="4"/>
  <c r="Z54" i="4"/>
  <c r="N57" i="4"/>
  <c r="AL59" i="4"/>
  <c r="L34" i="14" s="1"/>
  <c r="Q40" i="4"/>
  <c r="E5" i="14" s="1"/>
  <c r="AO42" i="4"/>
  <c r="AC45" i="4"/>
  <c r="I13" i="14" s="1"/>
  <c r="Q48" i="4"/>
  <c r="AO50" i="4"/>
  <c r="AC53" i="4"/>
  <c r="Q56" i="4"/>
  <c r="AO58" i="4"/>
  <c r="W62" i="4"/>
  <c r="G41" i="14" s="1"/>
  <c r="AI62" i="4"/>
  <c r="K41" i="14" s="1"/>
  <c r="AO62" i="4"/>
  <c r="M41" i="14" s="1"/>
  <c r="Z62" i="4"/>
  <c r="H41" i="14" s="1"/>
  <c r="AL62" i="4"/>
  <c r="L41" i="14" s="1"/>
  <c r="AF62" i="4"/>
  <c r="J41" i="14" s="1"/>
  <c r="AC62" i="4"/>
  <c r="I41" i="14" s="1"/>
  <c r="T13" i="11" l="1"/>
  <c r="Q31" i="4"/>
  <c r="T31" i="4" s="1"/>
  <c r="W31" i="4" s="1"/>
  <c r="Z31" i="4" s="1"/>
  <c r="AC31" i="4" s="1"/>
  <c r="AF31" i="4" s="1"/>
  <c r="AI31" i="4" s="1"/>
  <c r="AL31" i="4" s="1"/>
  <c r="AO31" i="4" s="1"/>
  <c r="AP31" i="4" s="1"/>
  <c r="T14" i="11"/>
  <c r="T23" i="11"/>
  <c r="F19" i="4"/>
  <c r="T15" i="11"/>
  <c r="T9" i="11"/>
  <c r="J59" i="4"/>
  <c r="T17" i="11"/>
  <c r="T12" i="11"/>
  <c r="J10" i="4"/>
  <c r="T5" i="11"/>
  <c r="J13" i="4"/>
  <c r="T22" i="11"/>
  <c r="G10" i="4"/>
  <c r="F10" i="4"/>
  <c r="T6" i="11"/>
  <c r="G57" i="4"/>
  <c r="G11" i="4"/>
  <c r="I10" i="4"/>
  <c r="T10" i="11"/>
  <c r="F55" i="4"/>
  <c r="H55" i="4" s="1"/>
  <c r="B26" i="14" s="1"/>
  <c r="T20" i="11"/>
  <c r="F11" i="4"/>
  <c r="T18" i="11"/>
  <c r="T19" i="11"/>
  <c r="J26" i="4"/>
  <c r="F53" i="4"/>
  <c r="T4" i="11"/>
  <c r="I55" i="4"/>
  <c r="K55" i="4" s="1"/>
  <c r="C26" i="14" s="1"/>
  <c r="T11" i="11"/>
  <c r="I57" i="4"/>
  <c r="I54" i="4"/>
  <c r="K54" i="4" s="1"/>
  <c r="C25" i="14" s="1"/>
  <c r="I26" i="4"/>
  <c r="G30" i="4"/>
  <c r="G8" i="4"/>
  <c r="G9" i="4"/>
  <c r="I43" i="4"/>
  <c r="K43" i="4" s="1"/>
  <c r="G43" i="4"/>
  <c r="F45" i="4"/>
  <c r="H45" i="4" s="1"/>
  <c r="B13" i="14" s="1"/>
  <c r="F51" i="4"/>
  <c r="H51" i="4" s="1"/>
  <c r="B24" i="14" s="1"/>
  <c r="E58" i="10"/>
  <c r="F47" i="4"/>
  <c r="H47" i="4" s="1"/>
  <c r="F57" i="4"/>
  <c r="F54" i="4"/>
  <c r="H54" i="4" s="1"/>
  <c r="F23" i="4"/>
  <c r="T7" i="11"/>
  <c r="F30" i="4"/>
  <c r="F43" i="4"/>
  <c r="T21" i="11"/>
  <c r="F8" i="4"/>
  <c r="G60" i="4"/>
  <c r="H60" i="4" s="1"/>
  <c r="B35" i="14" s="1"/>
  <c r="I20" i="4"/>
  <c r="G53" i="4"/>
  <c r="I8" i="4"/>
  <c r="G21" i="4"/>
  <c r="I47" i="4"/>
  <c r="K47" i="4" s="1"/>
  <c r="F21" i="4"/>
  <c r="F13" i="4"/>
  <c r="G59" i="4"/>
  <c r="H59" i="4" s="1"/>
  <c r="B34" i="14" s="1"/>
  <c r="L24" i="14"/>
  <c r="J9" i="4"/>
  <c r="I44" i="4"/>
  <c r="K44" i="4" s="1"/>
  <c r="AP44" i="4" s="1"/>
  <c r="F55" i="10" s="1"/>
  <c r="I16" i="4"/>
  <c r="G23" i="4"/>
  <c r="G13" i="4"/>
  <c r="G61" i="4"/>
  <c r="H61" i="4" s="1"/>
  <c r="B40" i="14" s="1"/>
  <c r="G16" i="4"/>
  <c r="J19" i="4"/>
  <c r="I11" i="4"/>
  <c r="F56" i="4"/>
  <c r="G56" i="4"/>
  <c r="I17" i="4"/>
  <c r="F48" i="4"/>
  <c r="H48" i="4" s="1"/>
  <c r="I59" i="4"/>
  <c r="I48" i="4"/>
  <c r="K48" i="4" s="1"/>
  <c r="G29" i="4"/>
  <c r="J57" i="4"/>
  <c r="J11" i="4"/>
  <c r="J40" i="4"/>
  <c r="K40" i="4" s="1"/>
  <c r="C5" i="14" s="1"/>
  <c r="J41" i="4"/>
  <c r="K41" i="4" s="1"/>
  <c r="C6" i="14" s="1"/>
  <c r="I18" i="4"/>
  <c r="G42" i="4"/>
  <c r="H42" i="4" s="1"/>
  <c r="B12" i="14" s="1"/>
  <c r="J30" i="4"/>
  <c r="J8" i="4"/>
  <c r="F105" i="10"/>
  <c r="J60" i="4"/>
  <c r="G18" i="4"/>
  <c r="J42" i="4"/>
  <c r="K42" i="4" s="1"/>
  <c r="I51" i="4"/>
  <c r="K51" i="4" s="1"/>
  <c r="I60" i="4"/>
  <c r="I13" i="4"/>
  <c r="D16" i="14"/>
  <c r="I25" i="14"/>
  <c r="C16" i="14"/>
  <c r="F25" i="14"/>
  <c r="J15" i="14"/>
  <c r="K12" i="14"/>
  <c r="I15" i="14"/>
  <c r="B16" i="14"/>
  <c r="G12" i="14"/>
  <c r="E24" i="14"/>
  <c r="J16" i="14"/>
  <c r="K25" i="14"/>
  <c r="J25" i="14"/>
  <c r="M15" i="14"/>
  <c r="G15" i="14"/>
  <c r="L25" i="14"/>
  <c r="G16" i="14"/>
  <c r="D8" i="14"/>
  <c r="M16" i="14"/>
  <c r="I24" i="14"/>
  <c r="L16" i="14"/>
  <c r="H16" i="14"/>
  <c r="K15" i="14"/>
  <c r="L8" i="14"/>
  <c r="E15" i="14"/>
  <c r="G24" i="14"/>
  <c r="M24" i="14"/>
  <c r="D15" i="14"/>
  <c r="D24" i="14"/>
  <c r="I12" i="14"/>
  <c r="D25" i="14"/>
  <c r="E16" i="14"/>
  <c r="H12" i="14"/>
  <c r="D12" i="14"/>
  <c r="F24" i="14"/>
  <c r="F11" i="14"/>
  <c r="F26" i="14"/>
  <c r="H15" i="14"/>
  <c r="M8" i="14"/>
  <c r="I16" i="14"/>
  <c r="L15" i="14"/>
  <c r="K8" i="14"/>
  <c r="L12" i="14"/>
  <c r="F16" i="14"/>
  <c r="K16" i="14"/>
  <c r="D11" i="14"/>
  <c r="D27" i="14"/>
  <c r="F15" i="14"/>
  <c r="D13" i="14"/>
  <c r="J24" i="14"/>
  <c r="E25" i="14"/>
  <c r="H24" i="14"/>
  <c r="M12" i="14"/>
  <c r="E26" i="14"/>
  <c r="H25" i="14"/>
  <c r="K24" i="14"/>
  <c r="J12" i="14"/>
  <c r="G25" i="14"/>
  <c r="M25" i="14"/>
  <c r="F12" i="14"/>
  <c r="C13" i="14"/>
  <c r="E12" i="14"/>
  <c r="I27" i="14"/>
  <c r="K27" i="14"/>
  <c r="J27" i="14"/>
  <c r="F27" i="14"/>
  <c r="G27" i="14"/>
  <c r="M27" i="14"/>
  <c r="H27" i="14"/>
  <c r="L27" i="14"/>
  <c r="E27" i="14"/>
  <c r="E8" i="14"/>
  <c r="AK5" i="4"/>
  <c r="AN5" i="4"/>
  <c r="AE5" i="4"/>
  <c r="V5" i="4"/>
  <c r="AH5" i="4"/>
  <c r="AB5" i="4"/>
  <c r="Y5" i="4"/>
  <c r="E75" i="10"/>
  <c r="AP50" i="4"/>
  <c r="AP58" i="4"/>
  <c r="AP49" i="4"/>
  <c r="AP52" i="4"/>
  <c r="AA5" i="4"/>
  <c r="AJ5" i="4"/>
  <c r="H15" i="4"/>
  <c r="K15" i="4" s="1"/>
  <c r="N15" i="4" s="1"/>
  <c r="Q15" i="4" s="1"/>
  <c r="T15" i="4" s="1"/>
  <c r="W15" i="4" s="1"/>
  <c r="Z15" i="4" s="1"/>
  <c r="AC15" i="4" s="1"/>
  <c r="AF15" i="4" s="1"/>
  <c r="AI15" i="4" s="1"/>
  <c r="AL15" i="4" s="1"/>
  <c r="AO15" i="4" s="1"/>
  <c r="AP15" i="4" s="1"/>
  <c r="H14" i="4"/>
  <c r="K14" i="4" s="1"/>
  <c r="N14" i="4" s="1"/>
  <c r="Q14" i="4" s="1"/>
  <c r="T14" i="4" s="1"/>
  <c r="W14" i="4" s="1"/>
  <c r="Z14" i="4" s="1"/>
  <c r="AC14" i="4" s="1"/>
  <c r="AF14" i="4" s="1"/>
  <c r="AI14" i="4" s="1"/>
  <c r="AL14" i="4" s="1"/>
  <c r="AO14" i="4" s="1"/>
  <c r="AP14" i="4" s="1"/>
  <c r="H12" i="4"/>
  <c r="K12" i="4" s="1"/>
  <c r="N12" i="4" s="1"/>
  <c r="Q12" i="4" s="1"/>
  <c r="X5" i="4"/>
  <c r="AG5" i="4"/>
  <c r="AD5" i="4"/>
  <c r="U5" i="4"/>
  <c r="AM5" i="4"/>
  <c r="K59" i="4" l="1"/>
  <c r="C34" i="14" s="1"/>
  <c r="E60" i="10"/>
  <c r="H57" i="4"/>
  <c r="E50" i="10"/>
  <c r="H53" i="4"/>
  <c r="AP53" i="4" s="1"/>
  <c r="AP55" i="4"/>
  <c r="F69" i="10" s="1"/>
  <c r="E69" i="10"/>
  <c r="E70" i="10"/>
  <c r="K57" i="4"/>
  <c r="C27" i="14" s="1"/>
  <c r="E56" i="10"/>
  <c r="H23" i="4"/>
  <c r="K23" i="4" s="1"/>
  <c r="N23" i="4" s="1"/>
  <c r="Q23" i="4" s="1"/>
  <c r="T23" i="4" s="1"/>
  <c r="W23" i="4" s="1"/>
  <c r="Z23" i="4" s="1"/>
  <c r="AC23" i="4" s="1"/>
  <c r="AF23" i="4" s="1"/>
  <c r="AI23" i="4" s="1"/>
  <c r="AL23" i="4" s="1"/>
  <c r="AO23" i="4" s="1"/>
  <c r="AP23" i="4" s="1"/>
  <c r="C15" i="14"/>
  <c r="H43" i="4"/>
  <c r="AP43" i="4" s="1"/>
  <c r="F54" i="10" s="1"/>
  <c r="H21" i="4"/>
  <c r="K21" i="4" s="1"/>
  <c r="N21" i="4" s="1"/>
  <c r="Q21" i="4" s="1"/>
  <c r="T21" i="4" s="1"/>
  <c r="W21" i="4" s="1"/>
  <c r="Z21" i="4" s="1"/>
  <c r="AC21" i="4" s="1"/>
  <c r="AF21" i="4" s="1"/>
  <c r="AI21" i="4" s="1"/>
  <c r="AL21" i="4" s="1"/>
  <c r="AO21" i="4" s="1"/>
  <c r="AP21" i="4" s="1"/>
  <c r="AP48" i="4"/>
  <c r="E59" i="10"/>
  <c r="F96" i="10"/>
  <c r="C8" i="14"/>
  <c r="AP41" i="4"/>
  <c r="F50" i="10" s="1"/>
  <c r="E68" i="10"/>
  <c r="AP51" i="4"/>
  <c r="F67" i="10" s="1"/>
  <c r="AP61" i="4"/>
  <c r="F78" i="10" s="1"/>
  <c r="B15" i="14"/>
  <c r="AP54" i="4"/>
  <c r="E74" i="10"/>
  <c r="AP47" i="4"/>
  <c r="K60" i="4"/>
  <c r="C35" i="14" s="1"/>
  <c r="C12" i="14"/>
  <c r="AP42" i="4"/>
  <c r="F56" i="10" s="1"/>
  <c r="J37" i="4"/>
  <c r="C24" i="14"/>
  <c r="H56" i="4"/>
  <c r="AP56" i="4" s="1"/>
  <c r="H17" i="4"/>
  <c r="K17" i="4" s="1"/>
  <c r="N17" i="4" s="1"/>
  <c r="Q17" i="4" s="1"/>
  <c r="T17" i="4" s="1"/>
  <c r="W17" i="4" s="1"/>
  <c r="Z17" i="4" s="1"/>
  <c r="AC17" i="4" s="1"/>
  <c r="AF17" i="4" s="1"/>
  <c r="AI17" i="4" s="1"/>
  <c r="AL17" i="4" s="1"/>
  <c r="AO17" i="4" s="1"/>
  <c r="AP17" i="4" s="1"/>
  <c r="T12" i="4"/>
  <c r="L29" i="14"/>
  <c r="D29" i="14"/>
  <c r="K29" i="14"/>
  <c r="M29" i="14"/>
  <c r="M18" i="14"/>
  <c r="M20" i="14" s="1"/>
  <c r="M21" i="14" s="1"/>
  <c r="I29" i="14"/>
  <c r="L18" i="14"/>
  <c r="L20" i="14" s="1"/>
  <c r="L21" i="14" s="1"/>
  <c r="K18" i="14"/>
  <c r="K20" i="14" s="1"/>
  <c r="C11" i="14"/>
  <c r="G29" i="14"/>
  <c r="J29" i="14"/>
  <c r="H29" i="14"/>
  <c r="F29" i="14"/>
  <c r="H36" i="4"/>
  <c r="E29" i="14"/>
  <c r="N3" i="11"/>
  <c r="I3" i="11"/>
  <c r="R16" i="4" s="1"/>
  <c r="F61" i="10"/>
  <c r="E61" i="10"/>
  <c r="E67" i="10"/>
  <c r="H34" i="4"/>
  <c r="E96" i="10" l="1"/>
  <c r="B25" i="14"/>
  <c r="AP57" i="4"/>
  <c r="F70" i="10" s="1"/>
  <c r="E54" i="10"/>
  <c r="B11" i="14"/>
  <c r="F60" i="10"/>
  <c r="E78" i="10"/>
  <c r="F68" i="10"/>
  <c r="E55" i="10"/>
  <c r="F57" i="10"/>
  <c r="B27" i="14"/>
  <c r="C29" i="14"/>
  <c r="I16" i="11"/>
  <c r="P3" i="11"/>
  <c r="F16" i="4"/>
  <c r="H33" i="4"/>
  <c r="W12" i="4"/>
  <c r="S24" i="4"/>
  <c r="R45" i="4"/>
  <c r="M31" i="14"/>
  <c r="K21" i="14"/>
  <c r="K31" i="14"/>
  <c r="K32" i="14" s="1"/>
  <c r="L31" i="14"/>
  <c r="N16" i="11"/>
  <c r="K34" i="4"/>
  <c r="K36" i="4"/>
  <c r="O46" i="4"/>
  <c r="F62" i="4"/>
  <c r="F38" i="4" s="1"/>
  <c r="G25" i="4"/>
  <c r="E28" i="10"/>
  <c r="H18" i="4"/>
  <c r="K18" i="4" s="1"/>
  <c r="N18" i="4" s="1"/>
  <c r="Q18" i="4" s="1"/>
  <c r="T3" i="11" l="1"/>
  <c r="S40" i="4"/>
  <c r="B29" i="14"/>
  <c r="E57" i="10"/>
  <c r="T18" i="4"/>
  <c r="W18" i="4" s="1"/>
  <c r="Z18" i="4" s="1"/>
  <c r="AC18" i="4" s="1"/>
  <c r="AF18" i="4" s="1"/>
  <c r="AI18" i="4" s="1"/>
  <c r="AL18" i="4" s="1"/>
  <c r="AO18" i="4" s="1"/>
  <c r="AP18" i="4" s="1"/>
  <c r="F71" i="10"/>
  <c r="L46" i="4"/>
  <c r="N46" i="4" s="1"/>
  <c r="D14" i="14" s="1"/>
  <c r="K33" i="4"/>
  <c r="I46" i="4"/>
  <c r="I37" i="4" s="1"/>
  <c r="G40" i="4"/>
  <c r="F46" i="4"/>
  <c r="H20" i="4"/>
  <c r="Z12" i="4"/>
  <c r="R46" i="4"/>
  <c r="T46" i="4" s="1"/>
  <c r="F14" i="14" s="1"/>
  <c r="S22" i="4"/>
  <c r="T45" i="4"/>
  <c r="F13" i="14" s="1"/>
  <c r="O45" i="4"/>
  <c r="Q45" i="4" s="1"/>
  <c r="P24" i="4"/>
  <c r="Q24" i="4" s="1"/>
  <c r="T24" i="4" s="1"/>
  <c r="W24" i="4" s="1"/>
  <c r="Z24" i="4" s="1"/>
  <c r="AC24" i="4" s="1"/>
  <c r="AF24" i="4" s="1"/>
  <c r="AI24" i="4" s="1"/>
  <c r="AL24" i="4" s="1"/>
  <c r="AO24" i="4" s="1"/>
  <c r="AP24" i="4" s="1"/>
  <c r="M37" i="14"/>
  <c r="M38" i="14" s="1"/>
  <c r="M32" i="14"/>
  <c r="K37" i="14"/>
  <c r="K38" i="14" s="1"/>
  <c r="L32" i="14"/>
  <c r="L37" i="14"/>
  <c r="P16" i="11"/>
  <c r="N36" i="4"/>
  <c r="N34" i="4"/>
  <c r="Q46" i="4"/>
  <c r="P22" i="4"/>
  <c r="T40" i="4" l="1"/>
  <c r="F5" i="14" s="1"/>
  <c r="S37" i="4"/>
  <c r="E62" i="10"/>
  <c r="K20" i="4"/>
  <c r="K46" i="4"/>
  <c r="C14" i="14" s="1"/>
  <c r="N33" i="4"/>
  <c r="F37" i="4"/>
  <c r="H46" i="4"/>
  <c r="B14" i="14" s="1"/>
  <c r="G37" i="4"/>
  <c r="H40" i="4"/>
  <c r="D18" i="14"/>
  <c r="D20" i="14" s="1"/>
  <c r="D31" i="14" s="1"/>
  <c r="D32" i="14" s="1"/>
  <c r="O34" i="4"/>
  <c r="Q34" i="4" s="1"/>
  <c r="H32" i="4"/>
  <c r="P36" i="4"/>
  <c r="Q36" i="4" s="1"/>
  <c r="H16" i="4"/>
  <c r="AC12" i="4"/>
  <c r="R37" i="4"/>
  <c r="M43" i="14"/>
  <c r="O37" i="4"/>
  <c r="E13" i="14"/>
  <c r="AP45" i="4"/>
  <c r="F58" i="10" s="1"/>
  <c r="K43" i="14"/>
  <c r="L43" i="14"/>
  <c r="L38" i="14"/>
  <c r="E14" i="14"/>
  <c r="M22" i="4"/>
  <c r="J22" i="4"/>
  <c r="G22" i="4"/>
  <c r="H22" i="4" s="1"/>
  <c r="T16" i="11"/>
  <c r="F18" i="14"/>
  <c r="G18" i="14"/>
  <c r="E98" i="10" l="1"/>
  <c r="N20" i="4"/>
  <c r="C18" i="14"/>
  <c r="C20" i="14" s="1"/>
  <c r="Q33" i="4"/>
  <c r="K16" i="4"/>
  <c r="AP46" i="4"/>
  <c r="F59" i="10" s="1"/>
  <c r="K32" i="4"/>
  <c r="E49" i="10"/>
  <c r="B18" i="14"/>
  <c r="P35" i="4"/>
  <c r="D21" i="14"/>
  <c r="B5" i="14"/>
  <c r="B8" i="14" s="1"/>
  <c r="AP40" i="4"/>
  <c r="F49" i="10" s="1"/>
  <c r="AF12" i="4"/>
  <c r="F92" i="10"/>
  <c r="E18" i="14"/>
  <c r="E20" i="14" s="1"/>
  <c r="K22" i="4"/>
  <c r="T34" i="4"/>
  <c r="T36" i="4"/>
  <c r="H18" i="14"/>
  <c r="T33" i="4" l="1"/>
  <c r="W33" i="4" s="1"/>
  <c r="Q20" i="4"/>
  <c r="N16" i="4"/>
  <c r="C31" i="14"/>
  <c r="C21" i="14"/>
  <c r="F62" i="10"/>
  <c r="F51" i="10"/>
  <c r="F65" i="10" s="1"/>
  <c r="N32" i="4"/>
  <c r="B20" i="14"/>
  <c r="E51" i="10"/>
  <c r="N22" i="4"/>
  <c r="AI12" i="4"/>
  <c r="E31" i="14"/>
  <c r="E21" i="14"/>
  <c r="W36" i="4"/>
  <c r="W34" i="4"/>
  <c r="I18" i="14"/>
  <c r="T20" i="4" l="1"/>
  <c r="Q16" i="4"/>
  <c r="C32" i="14"/>
  <c r="C37" i="14"/>
  <c r="C38" i="14" s="1"/>
  <c r="F63" i="10"/>
  <c r="F64" i="10" s="1"/>
  <c r="Q32" i="4"/>
  <c r="B21" i="14"/>
  <c r="B31" i="14"/>
  <c r="Q22" i="4"/>
  <c r="AL12" i="4"/>
  <c r="E37" i="14"/>
  <c r="E38" i="14" s="1"/>
  <c r="E32" i="14"/>
  <c r="Z34" i="4"/>
  <c r="Z33" i="4"/>
  <c r="Z36" i="4"/>
  <c r="J18" i="14"/>
  <c r="F72" i="10" l="1"/>
  <c r="F73" i="10" s="1"/>
  <c r="W20" i="4"/>
  <c r="T16" i="4"/>
  <c r="T32" i="4"/>
  <c r="B32" i="14"/>
  <c r="B37" i="14"/>
  <c r="B38" i="14" s="1"/>
  <c r="T22" i="4"/>
  <c r="AO12" i="4"/>
  <c r="AC36" i="4"/>
  <c r="AC33" i="4"/>
  <c r="AC34" i="4"/>
  <c r="F8" i="14"/>
  <c r="Z20" i="4" l="1"/>
  <c r="AC20" i="4" s="1"/>
  <c r="W16" i="4"/>
  <c r="Z16" i="4" s="1"/>
  <c r="W32" i="4"/>
  <c r="W22" i="4"/>
  <c r="AP12" i="4"/>
  <c r="AF34" i="4"/>
  <c r="AF33" i="4"/>
  <c r="AF36" i="4"/>
  <c r="F20" i="14"/>
  <c r="G8" i="14"/>
  <c r="Z32" i="4" l="1"/>
  <c r="Z22" i="4"/>
  <c r="AI34" i="4"/>
  <c r="AI36" i="4"/>
  <c r="AC16" i="4"/>
  <c r="AI33" i="4"/>
  <c r="AF20" i="4"/>
  <c r="F21" i="14"/>
  <c r="F31" i="14"/>
  <c r="G20" i="14"/>
  <c r="H8" i="14"/>
  <c r="AC32" i="4" l="1"/>
  <c r="AC22" i="4"/>
  <c r="AL34" i="4"/>
  <c r="AL33" i="4"/>
  <c r="AF16" i="4"/>
  <c r="AL36" i="4"/>
  <c r="AI20" i="4"/>
  <c r="F37" i="14"/>
  <c r="F38" i="14" s="1"/>
  <c r="F32" i="14"/>
  <c r="G21" i="14"/>
  <c r="G31" i="14"/>
  <c r="H20" i="14"/>
  <c r="I8" i="14"/>
  <c r="AF32" i="4" l="1"/>
  <c r="AF22" i="4"/>
  <c r="AL20" i="4"/>
  <c r="AO33" i="4"/>
  <c r="AO36" i="4"/>
  <c r="AP36" i="4" s="1"/>
  <c r="AI16" i="4"/>
  <c r="AO34" i="4"/>
  <c r="AP34" i="4" s="1"/>
  <c r="G37" i="14"/>
  <c r="H21" i="14"/>
  <c r="H31" i="14"/>
  <c r="G32" i="14"/>
  <c r="I20" i="14"/>
  <c r="J8" i="14"/>
  <c r="AI32" i="4" l="1"/>
  <c r="AI22" i="4"/>
  <c r="AP33" i="4"/>
  <c r="F32" i="10"/>
  <c r="F26" i="10"/>
  <c r="AL16" i="4"/>
  <c r="F16" i="10"/>
  <c r="AO20" i="4"/>
  <c r="G43" i="14"/>
  <c r="G38" i="14"/>
  <c r="H37" i="14"/>
  <c r="I21" i="14"/>
  <c r="I31" i="14"/>
  <c r="H32" i="14"/>
  <c r="J20" i="14"/>
  <c r="F28" i="10" l="1"/>
  <c r="AL32" i="4"/>
  <c r="AL22" i="4"/>
  <c r="F23" i="10"/>
  <c r="AP20" i="4"/>
  <c r="AO16" i="4"/>
  <c r="H43" i="14"/>
  <c r="H38" i="14"/>
  <c r="J21" i="14"/>
  <c r="J31" i="14"/>
  <c r="I37" i="14"/>
  <c r="I32" i="14"/>
  <c r="S62" i="4" l="1"/>
  <c r="R25" i="4"/>
  <c r="R5" i="4" s="1"/>
  <c r="AO32" i="4"/>
  <c r="F9" i="10"/>
  <c r="AO22" i="4"/>
  <c r="AP22" i="4" s="1"/>
  <c r="F112" i="10"/>
  <c r="AP16" i="4"/>
  <c r="I43" i="14"/>
  <c r="H9" i="4"/>
  <c r="N8" i="11"/>
  <c r="I8" i="11"/>
  <c r="I38" i="14"/>
  <c r="J37" i="14"/>
  <c r="J32" i="14"/>
  <c r="H13" i="4"/>
  <c r="T62" i="4" l="1"/>
  <c r="F41" i="14" s="1"/>
  <c r="S38" i="4"/>
  <c r="P8" i="11"/>
  <c r="T8" i="11" s="1"/>
  <c r="O25" i="4"/>
  <c r="O5" i="4" s="1"/>
  <c r="J25" i="4"/>
  <c r="L25" i="4"/>
  <c r="AP32" i="4"/>
  <c r="F10" i="10"/>
  <c r="F25" i="4"/>
  <c r="F5" i="4" s="1"/>
  <c r="K13" i="4"/>
  <c r="J43" i="14"/>
  <c r="K9" i="4"/>
  <c r="N9" i="4" s="1"/>
  <c r="J62" i="4"/>
  <c r="J38" i="4" s="1"/>
  <c r="I25" i="4"/>
  <c r="I62" i="4"/>
  <c r="I38" i="4" s="1"/>
  <c r="J38" i="14"/>
  <c r="F43" i="14" l="1"/>
  <c r="E79" i="10"/>
  <c r="M60" i="4"/>
  <c r="M62" i="4"/>
  <c r="F22" i="10"/>
  <c r="P62" i="4"/>
  <c r="G62" i="4"/>
  <c r="H8" i="4"/>
  <c r="L60" i="4"/>
  <c r="L37" i="4" s="1"/>
  <c r="L13" i="4"/>
  <c r="M13" i="4"/>
  <c r="Q9" i="4"/>
  <c r="T9" i="4" s="1"/>
  <c r="W9" i="4" s="1"/>
  <c r="Z9" i="4" s="1"/>
  <c r="AC9" i="4" s="1"/>
  <c r="AF9" i="4" s="1"/>
  <c r="AI9" i="4" s="1"/>
  <c r="AL9" i="4" s="1"/>
  <c r="AO9" i="4" s="1"/>
  <c r="AP9" i="4" s="1"/>
  <c r="J5" i="4"/>
  <c r="I5" i="4"/>
  <c r="K62" i="4"/>
  <c r="C41" i="14" s="1"/>
  <c r="F98" i="10" l="1"/>
  <c r="K8" i="4"/>
  <c r="G38" i="4"/>
  <c r="G5" i="4" s="1"/>
  <c r="H62" i="4"/>
  <c r="B41" i="14" s="1"/>
  <c r="M38" i="4"/>
  <c r="N62" i="4"/>
  <c r="D41" i="14" s="1"/>
  <c r="P38" i="4"/>
  <c r="P5" i="4" s="1"/>
  <c r="Q62" i="4"/>
  <c r="E41" i="14" s="1"/>
  <c r="C43" i="14"/>
  <c r="N60" i="4"/>
  <c r="N13" i="4"/>
  <c r="L26" i="4"/>
  <c r="L5" i="4" s="1"/>
  <c r="E37" i="10"/>
  <c r="N8" i="4" l="1"/>
  <c r="AP62" i="4"/>
  <c r="F79" i="10" s="1"/>
  <c r="M59" i="4"/>
  <c r="B43" i="14"/>
  <c r="E43" i="14"/>
  <c r="D35" i="14"/>
  <c r="Q13" i="4"/>
  <c r="AP60" i="4"/>
  <c r="F75" i="10" s="1"/>
  <c r="Q8" i="4"/>
  <c r="F37" i="10" l="1"/>
  <c r="M37" i="4"/>
  <c r="M5" i="4" s="1"/>
  <c r="N59" i="4"/>
  <c r="T13" i="4"/>
  <c r="T8" i="4"/>
  <c r="D34" i="14" l="1"/>
  <c r="AP59" i="4"/>
  <c r="F74" i="10" s="1"/>
  <c r="W13" i="4"/>
  <c r="W8" i="4"/>
  <c r="F89" i="10" l="1"/>
  <c r="F76" i="10"/>
  <c r="F77" i="10" s="1"/>
  <c r="D37" i="14"/>
  <c r="Z13" i="4"/>
  <c r="Z8" i="4"/>
  <c r="D43" i="14" l="1"/>
  <c r="D38" i="14"/>
  <c r="F86" i="10"/>
  <c r="F34" i="10"/>
  <c r="F80" i="10"/>
  <c r="AC13" i="4"/>
  <c r="AC8" i="4"/>
  <c r="F41" i="10" l="1"/>
  <c r="AF13" i="4"/>
  <c r="AF8" i="4"/>
  <c r="AI13" i="4" l="1"/>
  <c r="AI8" i="4"/>
  <c r="AL13" i="4" l="1"/>
  <c r="AL8" i="4"/>
  <c r="AO13" i="4" l="1"/>
  <c r="AP13" i="4" s="1"/>
  <c r="AO8" i="4"/>
  <c r="F7" i="10" l="1"/>
  <c r="AP8" i="4"/>
  <c r="H11" i="4" l="1"/>
  <c r="K11" i="4" l="1"/>
  <c r="N11" i="4" s="1"/>
  <c r="Q11" i="4" s="1"/>
  <c r="T11" i="4" s="1"/>
  <c r="W11" i="4" s="1"/>
  <c r="Z11" i="4" s="1"/>
  <c r="AC11" i="4" s="1"/>
  <c r="AF11" i="4" s="1"/>
  <c r="AI11" i="4" s="1"/>
  <c r="AL11" i="4" s="1"/>
  <c r="AO11" i="4" s="1"/>
  <c r="AP11" i="4" s="1"/>
  <c r="E71" i="10" l="1"/>
  <c r="E63" i="10" l="1"/>
  <c r="H28" i="4" l="1"/>
  <c r="K28" i="4" s="1"/>
  <c r="N28" i="4" s="1"/>
  <c r="Q28" i="4" s="1"/>
  <c r="T28" i="4" s="1"/>
  <c r="W28" i="4" s="1"/>
  <c r="Z28" i="4" s="1"/>
  <c r="AC28" i="4" s="1"/>
  <c r="AF28" i="4" s="1"/>
  <c r="AI28" i="4" s="1"/>
  <c r="AL28" i="4" s="1"/>
  <c r="AO28" i="4" s="1"/>
  <c r="AP28" i="4" s="1"/>
  <c r="H27" i="4"/>
  <c r="H26" i="4"/>
  <c r="E72" i="10"/>
  <c r="K27" i="4" l="1"/>
  <c r="K26" i="4"/>
  <c r="E76" i="10"/>
  <c r="E80" i="10" l="1"/>
  <c r="H19" i="4"/>
  <c r="N26" i="4"/>
  <c r="N27" i="4"/>
  <c r="E95" i="10"/>
  <c r="F95" i="10"/>
  <c r="E86" i="10"/>
  <c r="H25" i="4"/>
  <c r="H38" i="4"/>
  <c r="E34" i="10"/>
  <c r="E94" i="10" l="1"/>
  <c r="K19" i="4"/>
  <c r="K38" i="4"/>
  <c r="Q27" i="4"/>
  <c r="K25" i="4"/>
  <c r="Q26" i="4"/>
  <c r="E35" i="10"/>
  <c r="E38" i="10"/>
  <c r="F36" i="10" l="1"/>
  <c r="N19" i="4"/>
  <c r="N25" i="4"/>
  <c r="T27" i="4"/>
  <c r="T26" i="4"/>
  <c r="N38" i="4"/>
  <c r="E39" i="10"/>
  <c r="F33" i="10"/>
  <c r="H29" i="4"/>
  <c r="H35" i="4"/>
  <c r="K35" i="4" s="1"/>
  <c r="N35" i="4" s="1"/>
  <c r="Q35" i="4" s="1"/>
  <c r="T35" i="4" s="1"/>
  <c r="W35" i="4" s="1"/>
  <c r="Z35" i="4" s="1"/>
  <c r="AC35" i="4" s="1"/>
  <c r="AF35" i="4" s="1"/>
  <c r="AI35" i="4" s="1"/>
  <c r="AL35" i="4" s="1"/>
  <c r="AO35" i="4" s="1"/>
  <c r="AP35" i="4" s="1"/>
  <c r="F31" i="10" s="1"/>
  <c r="E41" i="10"/>
  <c r="F35" i="10" l="1"/>
  <c r="F38" i="10"/>
  <c r="Q19" i="4"/>
  <c r="T19" i="4" s="1"/>
  <c r="W27" i="4"/>
  <c r="Q25" i="4"/>
  <c r="Q38" i="4"/>
  <c r="W26" i="4"/>
  <c r="K29" i="4"/>
  <c r="F39" i="10" l="1"/>
  <c r="W19" i="4"/>
  <c r="T38" i="4"/>
  <c r="N29" i="4"/>
  <c r="Z26" i="4"/>
  <c r="Z27" i="4"/>
  <c r="Q29" i="4" l="1"/>
  <c r="AC27" i="4"/>
  <c r="W38" i="4"/>
  <c r="AC26" i="4"/>
  <c r="Z19" i="4"/>
  <c r="E6" i="10" l="1"/>
  <c r="AF27" i="4"/>
  <c r="AC19" i="4"/>
  <c r="T29" i="4"/>
  <c r="Z38" i="4"/>
  <c r="AF26" i="4"/>
  <c r="H10" i="4"/>
  <c r="K10" i="4" l="1"/>
  <c r="W29" i="4"/>
  <c r="AF19" i="4"/>
  <c r="AI26" i="4"/>
  <c r="AI27" i="4"/>
  <c r="AC38" i="4"/>
  <c r="E117" i="10"/>
  <c r="F116" i="10"/>
  <c r="E11" i="10"/>
  <c r="E18" i="10" l="1"/>
  <c r="Z29" i="4"/>
  <c r="AI19" i="4"/>
  <c r="AL27" i="4"/>
  <c r="AL26" i="4"/>
  <c r="AF38" i="4"/>
  <c r="N10" i="4"/>
  <c r="Q10" i="4" l="1"/>
  <c r="AI38" i="4"/>
  <c r="AO27" i="4"/>
  <c r="AP27" i="4" s="1"/>
  <c r="AL19" i="4"/>
  <c r="AO26" i="4"/>
  <c r="AP26" i="4" s="1"/>
  <c r="AC29" i="4"/>
  <c r="AF29" i="4" l="1"/>
  <c r="F14" i="10"/>
  <c r="AL38" i="4"/>
  <c r="AO19" i="4"/>
  <c r="T10" i="4"/>
  <c r="AP19" i="4" l="1"/>
  <c r="AI29" i="4"/>
  <c r="W10" i="4"/>
  <c r="AO38" i="4"/>
  <c r="AP38" i="4" s="1"/>
  <c r="F8" i="10" l="1"/>
  <c r="AL29" i="4"/>
  <c r="Z10" i="4"/>
  <c r="F94" i="10" l="1"/>
  <c r="AC10" i="4"/>
  <c r="AO29" i="4"/>
  <c r="AP29" i="4" s="1"/>
  <c r="F15" i="10" l="1"/>
  <c r="AF10" i="4"/>
  <c r="AI10" i="4" l="1"/>
  <c r="AL10" i="4" l="1"/>
  <c r="AO10" i="4" l="1"/>
  <c r="AP10" i="4" l="1"/>
  <c r="F6" i="10" l="1"/>
  <c r="H30" i="4"/>
  <c r="F117" i="10" l="1"/>
  <c r="F11" i="10"/>
  <c r="K30" i="4"/>
  <c r="E97" i="10"/>
  <c r="E24" i="10"/>
  <c r="E100" i="10" l="1"/>
  <c r="N30" i="4"/>
  <c r="E29" i="10"/>
  <c r="E115" i="10" l="1"/>
  <c r="E40" i="10"/>
  <c r="Q30" i="4"/>
  <c r="E118" i="10" l="1"/>
  <c r="T30" i="4"/>
  <c r="W30" i="4" l="1"/>
  <c r="Z30" i="4" l="1"/>
  <c r="AC30" i="4" l="1"/>
  <c r="AF30" i="4" l="1"/>
  <c r="AI30" i="4" l="1"/>
  <c r="AL30" i="4" l="1"/>
  <c r="AO30" i="4" l="1"/>
  <c r="AP30" i="4" l="1"/>
  <c r="F21" i="10" l="1"/>
  <c r="H37" i="4"/>
  <c r="E5" i="4"/>
  <c r="F97" i="10" l="1"/>
  <c r="F24" i="10"/>
  <c r="K37" i="4"/>
  <c r="H5" i="4"/>
  <c r="F100" i="10" l="1"/>
  <c r="F29" i="10"/>
  <c r="N37" i="4"/>
  <c r="K5" i="4"/>
  <c r="Q37" i="4" l="1"/>
  <c r="N5" i="4"/>
  <c r="T37" i="4" l="1"/>
  <c r="Q5" i="4"/>
  <c r="W37" i="4" l="1"/>
  <c r="Z37" i="4" l="1"/>
  <c r="AC37" i="4" l="1"/>
  <c r="AF37" i="4" l="1"/>
  <c r="AI37" i="4" l="1"/>
  <c r="AL37" i="4" l="1"/>
  <c r="AO37" i="4" l="1"/>
  <c r="AP37" i="4" l="1"/>
  <c r="F104" i="10" l="1"/>
  <c r="S25" i="4"/>
  <c r="S5" i="4" s="1"/>
  <c r="F107" i="10" l="1"/>
  <c r="T25" i="4"/>
  <c r="F115" i="10" l="1"/>
  <c r="W25" i="4"/>
  <c r="T5" i="4"/>
  <c r="F118" i="10" l="1"/>
  <c r="Z25" i="4"/>
  <c r="AC25" i="4" s="1"/>
  <c r="W5" i="4"/>
  <c r="Z5" i="4" l="1"/>
  <c r="AC5" i="4"/>
  <c r="AF25" i="4"/>
  <c r="AI25" i="4" l="1"/>
  <c r="AF5" i="4"/>
  <c r="AL25" i="4" l="1"/>
  <c r="AI5" i="4"/>
  <c r="AL5" i="4" l="1"/>
  <c r="AO25" i="4"/>
  <c r="AO5" i="4" l="1"/>
  <c r="AP25" i="4"/>
  <c r="F13" i="10" l="1"/>
  <c r="AP5" i="4"/>
  <c r="F17" i="10" l="1"/>
  <c r="F18" i="10" l="1"/>
  <c r="F40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<sst xmlns="http://schemas.openxmlformats.org/spreadsheetml/2006/main" count="920" uniqueCount="487">
  <si>
    <t>Account Settings</t>
  </si>
  <si>
    <t>Acct Property</t>
  </si>
  <si>
    <t>Report Ref</t>
  </si>
  <si>
    <t>Account code</t>
  </si>
  <si>
    <t>Account Name</t>
  </si>
  <si>
    <t>CN</t>
  </si>
  <si>
    <t>&gt;&gt;&gt;</t>
  </si>
  <si>
    <t>Currency Set</t>
  </si>
  <si>
    <t>Time</t>
  </si>
  <si>
    <t>Quarter</t>
  </si>
  <si>
    <t>M</t>
  </si>
  <si>
    <t>Current Asset</t>
  </si>
  <si>
    <t>Cash at Bank</t>
  </si>
  <si>
    <t>A001</t>
  </si>
  <si>
    <t>Cash in WeChat</t>
  </si>
  <si>
    <t>现金 - 微信余额</t>
  </si>
  <si>
    <t>RMB</t>
  </si>
  <si>
    <t>Q1</t>
  </si>
  <si>
    <t>01</t>
  </si>
  <si>
    <t>A002</t>
  </si>
  <si>
    <t>NZD</t>
  </si>
  <si>
    <t>02</t>
  </si>
  <si>
    <t>A003</t>
  </si>
  <si>
    <t>USD</t>
  </si>
  <si>
    <t>03</t>
  </si>
  <si>
    <t>A004</t>
  </si>
  <si>
    <t>GBP</t>
  </si>
  <si>
    <t>Q2</t>
  </si>
  <si>
    <t>04</t>
  </si>
  <si>
    <t>A005</t>
  </si>
  <si>
    <t>05</t>
  </si>
  <si>
    <t>A006</t>
  </si>
  <si>
    <t>06</t>
  </si>
  <si>
    <t>A007</t>
  </si>
  <si>
    <t>Q3</t>
  </si>
  <si>
    <t>07</t>
  </si>
  <si>
    <t>A008</t>
  </si>
  <si>
    <t>08</t>
  </si>
  <si>
    <t>Other Receivables</t>
  </si>
  <si>
    <t>A009</t>
  </si>
  <si>
    <t>09</t>
  </si>
  <si>
    <t>A010</t>
  </si>
  <si>
    <t>Q4</t>
  </si>
  <si>
    <t>10</t>
  </si>
  <si>
    <t>Non-current Asset</t>
  </si>
  <si>
    <t>ANZ Term Invest</t>
  </si>
  <si>
    <t>A011</t>
  </si>
  <si>
    <t>11</t>
  </si>
  <si>
    <t>PRC Term Invest</t>
  </si>
  <si>
    <t>A012</t>
  </si>
  <si>
    <t>12</t>
  </si>
  <si>
    <t>Housing Fund</t>
  </si>
  <si>
    <t>A013</t>
  </si>
  <si>
    <t>A014</t>
  </si>
  <si>
    <t>A015</t>
  </si>
  <si>
    <t>Current Liability</t>
  </si>
  <si>
    <t>Credit Card</t>
  </si>
  <si>
    <t>L001</t>
  </si>
  <si>
    <t>L002</t>
  </si>
  <si>
    <t>Parent Trans ANZ</t>
  </si>
  <si>
    <t>L003</t>
  </si>
  <si>
    <t>Equity</t>
  </si>
  <si>
    <t>E001</t>
  </si>
  <si>
    <t>Retained Earning</t>
  </si>
  <si>
    <t>E002</t>
  </si>
  <si>
    <t>Retained Earning - Balance</t>
  </si>
  <si>
    <t>留存收益 - 余额</t>
  </si>
  <si>
    <t>Other Comprehensive Income</t>
  </si>
  <si>
    <t>E003</t>
  </si>
  <si>
    <t>Other Comprehensive Income - Balance</t>
  </si>
  <si>
    <t>其他综合收益 - 余额</t>
  </si>
  <si>
    <t>Profit &amp; Loss</t>
  </si>
  <si>
    <t>Salary</t>
  </si>
  <si>
    <t>R001</t>
  </si>
  <si>
    <t>Revenue - Salary</t>
  </si>
  <si>
    <t>Subsidies</t>
  </si>
  <si>
    <t>R002</t>
  </si>
  <si>
    <t>Revenue - Subsidies</t>
  </si>
  <si>
    <t>主营业务收入 - 补贴</t>
  </si>
  <si>
    <t>H-Fund Take</t>
  </si>
  <si>
    <t>R003</t>
  </si>
  <si>
    <t>H-Fund Take for the month</t>
  </si>
  <si>
    <t>住房公积金 - 当期提现</t>
  </si>
  <si>
    <t>Food</t>
  </si>
  <si>
    <t>R004</t>
  </si>
  <si>
    <t>Costs - Food</t>
  </si>
  <si>
    <t>主营业务成本 - 餐饮</t>
  </si>
  <si>
    <t>Aptmt Lease</t>
  </si>
  <si>
    <t>R005</t>
  </si>
  <si>
    <t>Costs - Aptmt Lease</t>
  </si>
  <si>
    <t>主营业务成本 - 房租</t>
  </si>
  <si>
    <t>Utilities</t>
  </si>
  <si>
    <t>R006</t>
  </si>
  <si>
    <t>Costs - Utilities</t>
  </si>
  <si>
    <t>主营业务成本 - 水电网</t>
  </si>
  <si>
    <t>Studies</t>
  </si>
  <si>
    <t>R007</t>
  </si>
  <si>
    <t>Costs - Studies</t>
  </si>
  <si>
    <t>主营业务成本 - 学习</t>
  </si>
  <si>
    <t>R008</t>
  </si>
  <si>
    <t>主营业务成本 - 医疗</t>
  </si>
  <si>
    <t>R009</t>
  </si>
  <si>
    <t>Costs - Medic - Health</t>
  </si>
  <si>
    <t>主营业务成本 - 卫生保健</t>
  </si>
  <si>
    <t>Haircut &amp; Clothes</t>
  </si>
  <si>
    <t>R010</t>
  </si>
  <si>
    <t>Costs - Clothes</t>
  </si>
  <si>
    <t>主营业务成本 - 服装</t>
  </si>
  <si>
    <t>R011</t>
  </si>
  <si>
    <t>Costs - Haircut</t>
  </si>
  <si>
    <t>主营业务成本 - 理发</t>
  </si>
  <si>
    <t>Travel &amp; Hotel</t>
  </si>
  <si>
    <t>R012</t>
  </si>
  <si>
    <t>Expenses - Travel</t>
  </si>
  <si>
    <t>费用 - 交通</t>
  </si>
  <si>
    <t>R013</t>
  </si>
  <si>
    <t>Expenses - Hotel</t>
  </si>
  <si>
    <t>费用 - 酒店</t>
  </si>
  <si>
    <t>Social &amp; Ent</t>
  </si>
  <si>
    <t>R014</t>
  </si>
  <si>
    <t>Expenses - Social</t>
  </si>
  <si>
    <t>费用 - 人际往来</t>
  </si>
  <si>
    <t>R015</t>
  </si>
  <si>
    <t>Expenses - Entertainment</t>
  </si>
  <si>
    <t>费用 - 娱乐活动</t>
  </si>
  <si>
    <t>Equipments</t>
  </si>
  <si>
    <t>R016</t>
  </si>
  <si>
    <t>Expenses - General Equip</t>
  </si>
  <si>
    <t>Family</t>
  </si>
  <si>
    <t>R017</t>
  </si>
  <si>
    <t>Expenses - Family - Parents</t>
  </si>
  <si>
    <t>费用 - 家庭开支 - 父母</t>
  </si>
  <si>
    <t>R018</t>
  </si>
  <si>
    <t>Expenses - Family - GF</t>
  </si>
  <si>
    <t>R019</t>
  </si>
  <si>
    <t>Expenses - Family - Parents-In-Law</t>
  </si>
  <si>
    <t>费用 - 家庭开支 - 姻亲</t>
  </si>
  <si>
    <t>R020</t>
  </si>
  <si>
    <t>Investment Income</t>
  </si>
  <si>
    <t>投资收益</t>
  </si>
  <si>
    <t>R021</t>
  </si>
  <si>
    <t>H-Fund Keeping</t>
  </si>
  <si>
    <t>住房公积金 - 当期留存</t>
  </si>
  <si>
    <t>Exchange Gain/(Loss)</t>
  </si>
  <si>
    <t>R022</t>
  </si>
  <si>
    <t>Exchange Gain &amp; Losses</t>
  </si>
  <si>
    <t>汇兑损益</t>
  </si>
  <si>
    <t>Dr</t>
  </si>
  <si>
    <t>Cr</t>
  </si>
  <si>
    <t>Date</t>
  </si>
  <si>
    <t>Acct</t>
  </si>
  <si>
    <t>Abstract</t>
  </si>
  <si>
    <t>OC</t>
  </si>
  <si>
    <t>Amt</t>
  </si>
  <si>
    <t>RMB Amt</t>
  </si>
  <si>
    <t>JE Check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</si>
  <si>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</si>
  <si>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</si>
  <si>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</si>
  <si>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</si>
  <si>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</si>
  <si>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</si>
  <si>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</si>
  <si>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</si>
  <si>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</si>
  <si>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</si>
  <si>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</si>
  <si>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</si>
  <si>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ID</t>
  </si>
  <si>
    <t>Month</t>
  </si>
  <si>
    <t>Original Currency</t>
  </si>
  <si>
    <t>Exchange Rate (AVE)</t>
  </si>
  <si>
    <t>Exc</t>
  </si>
  <si>
    <t>for Report</t>
  </si>
  <si>
    <t>Bal.</t>
  </si>
  <si>
    <t>2024-11</t>
    <phoneticPr fontId="34" type="noConversion"/>
  </si>
  <si>
    <t>2024-12</t>
    <phoneticPr fontId="34" type="noConversion"/>
  </si>
  <si>
    <t>&gt;&gt;&gt;</t>
    <phoneticPr fontId="34" type="noConversion"/>
  </si>
  <si>
    <t>L002</t>
    <phoneticPr fontId="34" type="noConversion"/>
  </si>
  <si>
    <t>L003</t>
    <phoneticPr fontId="34" type="noConversion"/>
  </si>
  <si>
    <t>L004</t>
  </si>
  <si>
    <t>L004</t>
    <phoneticPr fontId="34" type="noConversion"/>
  </si>
  <si>
    <t>AP - Aptmt Lease</t>
    <phoneticPr fontId="34" type="noConversion"/>
  </si>
  <si>
    <t>其他应收 - 差旅报销</t>
    <phoneticPr fontId="34" type="noConversion"/>
  </si>
  <si>
    <t>OR - Business Reimbursement</t>
    <phoneticPr fontId="34" type="noConversion"/>
  </si>
  <si>
    <t>应收 - 薪金（计提）</t>
  </si>
  <si>
    <t>应收 - 薪金（计提）</t>
    <phoneticPr fontId="34" type="noConversion"/>
  </si>
  <si>
    <t>应收 - 补贴（计提）</t>
    <phoneticPr fontId="34" type="noConversion"/>
  </si>
  <si>
    <t>应收 - 公积金提现（计提）</t>
    <phoneticPr fontId="34" type="noConversion"/>
  </si>
  <si>
    <t>主营业务收入 - 薪金</t>
  </si>
  <si>
    <t>AR - Salary</t>
    <phoneticPr fontId="34" type="noConversion"/>
  </si>
  <si>
    <t>AR - Subsidies</t>
    <phoneticPr fontId="34" type="noConversion"/>
  </si>
  <si>
    <t>AR - H-Fund Take for the month</t>
    <phoneticPr fontId="34" type="noConversion"/>
  </si>
  <si>
    <t>A016</t>
  </si>
  <si>
    <t>A017</t>
  </si>
  <si>
    <t>A018</t>
  </si>
  <si>
    <t>2. Sum the JE for each account</t>
    <phoneticPr fontId="34" type="noConversion"/>
  </si>
  <si>
    <t>3. Generate report automatically</t>
    <phoneticPr fontId="34" type="noConversion"/>
  </si>
  <si>
    <t>1. Record entries each day</t>
    <phoneticPr fontId="34" type="noConversion"/>
  </si>
  <si>
    <t>Additional Note</t>
    <phoneticPr fontId="34" type="noConversion"/>
  </si>
  <si>
    <t>H-Fund keep</t>
    <phoneticPr fontId="37" type="noConversion"/>
  </si>
  <si>
    <t>应付 - 房租（计提）</t>
    <phoneticPr fontId="34" type="noConversion"/>
  </si>
  <si>
    <t>BS Dr/(Cr)</t>
    <phoneticPr fontId="37" type="noConversion"/>
  </si>
  <si>
    <t xml:space="preserve">As at </t>
    <phoneticPr fontId="37" type="noConversion"/>
  </si>
  <si>
    <t>Assets</t>
    <phoneticPr fontId="34" type="noConversion"/>
  </si>
  <si>
    <t>Current Assets</t>
    <phoneticPr fontId="34" type="noConversion"/>
  </si>
  <si>
    <t>Code</t>
    <phoneticPr fontId="34" type="noConversion"/>
  </si>
  <si>
    <t>Non-Current Assets</t>
    <phoneticPr fontId="34" type="noConversion"/>
  </si>
  <si>
    <t>Total Non-Current A</t>
    <phoneticPr fontId="34" type="noConversion"/>
  </si>
  <si>
    <t>Total Current A</t>
    <phoneticPr fontId="34" type="noConversion"/>
  </si>
  <si>
    <t>Total Assets</t>
    <phoneticPr fontId="34" type="noConversion"/>
  </si>
  <si>
    <t>Liabilities</t>
    <phoneticPr fontId="34" type="noConversion"/>
  </si>
  <si>
    <t>Current Liabilities</t>
    <phoneticPr fontId="34" type="noConversion"/>
  </si>
  <si>
    <t>Total Current L</t>
    <phoneticPr fontId="34" type="noConversion"/>
  </si>
  <si>
    <t>Total Non-Current L</t>
    <phoneticPr fontId="34" type="noConversion"/>
  </si>
  <si>
    <t>Total Liabilities</t>
    <phoneticPr fontId="34" type="noConversion"/>
  </si>
  <si>
    <t>Equity</t>
    <phoneticPr fontId="34" type="noConversion"/>
  </si>
  <si>
    <t xml:space="preserve"> - RE b/d</t>
    <phoneticPr fontId="37" type="noConversion"/>
  </si>
  <si>
    <t xml:space="preserve"> - RE current</t>
    <phoneticPr fontId="37" type="noConversion"/>
  </si>
  <si>
    <t xml:space="preserve"> - OCI b/d</t>
    <phoneticPr fontId="37" type="noConversion"/>
  </si>
  <si>
    <t xml:space="preserve"> - OCI current</t>
    <phoneticPr fontId="37" type="noConversion"/>
  </si>
  <si>
    <t>Total Equity</t>
    <phoneticPr fontId="34" type="noConversion"/>
  </si>
  <si>
    <t>check BS</t>
    <phoneticPr fontId="37" type="noConversion"/>
  </si>
  <si>
    <t>check PL</t>
    <phoneticPr fontId="37" type="noConversion"/>
  </si>
  <si>
    <t>PL (Dr)/Cr</t>
    <phoneticPr fontId="37" type="noConversion"/>
  </si>
  <si>
    <t>As of the year ended</t>
    <phoneticPr fontId="37" type="noConversion"/>
  </si>
  <si>
    <t>FY24</t>
    <phoneticPr fontId="37" type="noConversion"/>
  </si>
  <si>
    <t>Salary</t>
    <phoneticPr fontId="34" type="noConversion"/>
  </si>
  <si>
    <t>Revenue</t>
    <phoneticPr fontId="34" type="noConversion"/>
  </si>
  <si>
    <t>Total Revenue</t>
    <phoneticPr fontId="34" type="noConversion"/>
  </si>
  <si>
    <t>Costs</t>
    <phoneticPr fontId="34" type="noConversion"/>
  </si>
  <si>
    <t>Total Costs</t>
    <phoneticPr fontId="34" type="noConversion"/>
  </si>
  <si>
    <t>Expenses</t>
    <phoneticPr fontId="34" type="noConversion"/>
  </si>
  <si>
    <t>Total Expenses</t>
    <phoneticPr fontId="34" type="noConversion"/>
  </si>
  <si>
    <t>Gross Profit/(Loss)</t>
  </si>
  <si>
    <t>Comprehensive Income/(Loss)</t>
  </si>
  <si>
    <t>Comprehensive Income</t>
  </si>
  <si>
    <t>Profit Rate</t>
  </si>
  <si>
    <t>Operating Rate</t>
  </si>
  <si>
    <t>Expenses</t>
  </si>
  <si>
    <t>Gross Rate</t>
  </si>
  <si>
    <t>Total Costs</t>
  </si>
  <si>
    <t xml:space="preserve"> </t>
    <phoneticPr fontId="37" type="noConversion"/>
  </si>
  <si>
    <t>Costs</t>
  </si>
  <si>
    <t>Total Revenue</t>
  </si>
  <si>
    <t>Revenue</t>
    <phoneticPr fontId="37" type="noConversion"/>
  </si>
  <si>
    <t>财年损益表 - 按月</t>
    <phoneticPr fontId="37" type="noConversion"/>
  </si>
  <si>
    <t>Total Expenses</t>
  </si>
  <si>
    <t>For the period ended at</t>
    <phoneticPr fontId="34" type="noConversion"/>
  </si>
  <si>
    <t>Gross Rate</t>
    <phoneticPr fontId="34" type="noConversion"/>
  </si>
  <si>
    <t>Operating Rate</t>
    <phoneticPr fontId="34" type="noConversion"/>
  </si>
  <si>
    <t>Net Rate</t>
    <phoneticPr fontId="34" type="noConversion"/>
  </si>
  <si>
    <t>As at 2024.12.31</t>
    <phoneticPr fontId="34" type="noConversion"/>
  </si>
  <si>
    <t>As of year ended</t>
    <phoneticPr fontId="34" type="noConversion"/>
  </si>
  <si>
    <t>For Report Col</t>
    <phoneticPr fontId="34" type="noConversion"/>
  </si>
  <si>
    <t>2024.12.31</t>
    <phoneticPr fontId="34" type="noConversion"/>
  </si>
  <si>
    <t>A019</t>
  </si>
  <si>
    <t>其他应收 - 其他</t>
    <phoneticPr fontId="34" type="noConversion"/>
  </si>
  <si>
    <t>OR - Others</t>
    <phoneticPr fontId="34" type="noConversion"/>
  </si>
  <si>
    <t>FY2024 Rate</t>
  </si>
  <si>
    <t>2024-11-NZD</t>
  </si>
  <si>
    <t>2024-12-NZD</t>
  </si>
  <si>
    <t>Dimension</t>
  </si>
  <si>
    <t>For PL Acct</t>
  </si>
  <si>
    <t>FS1</t>
    <phoneticPr fontId="34" type="noConversion"/>
  </si>
  <si>
    <t>FS2</t>
    <phoneticPr fontId="34" type="noConversion"/>
  </si>
  <si>
    <t>Statement of Financial Position</t>
    <phoneticPr fontId="34" type="noConversion"/>
  </si>
  <si>
    <t>Statement of Comprehensive Income</t>
    <phoneticPr fontId="34" type="noConversion"/>
  </si>
  <si>
    <t>Operating Income/(Loss)</t>
    <phoneticPr fontId="34" type="noConversion"/>
  </si>
  <si>
    <t>Net Income/(Loss)</t>
    <phoneticPr fontId="37" type="noConversion"/>
  </si>
  <si>
    <t>Operating Income/(Loss)</t>
    <phoneticPr fontId="34" type="noConversion"/>
  </si>
  <si>
    <t>H-Fund Keep</t>
    <phoneticPr fontId="34" type="noConversion"/>
  </si>
  <si>
    <t>H-Fund Keep</t>
    <phoneticPr fontId="34" type="noConversion"/>
  </si>
  <si>
    <t>Interest Income</t>
    <phoneticPr fontId="34" type="noConversion"/>
  </si>
  <si>
    <t>Accounts Receivable</t>
  </si>
  <si>
    <t>Accounts Receivable</t>
    <phoneticPr fontId="34" type="noConversion"/>
  </si>
  <si>
    <t>Accounts Payable</t>
    <phoneticPr fontId="34" type="noConversion"/>
  </si>
  <si>
    <t>Accounts Payable</t>
    <phoneticPr fontId="34" type="noConversion"/>
  </si>
  <si>
    <t>As at 2025.12.31</t>
    <phoneticPr fontId="34" type="noConversion"/>
  </si>
  <si>
    <t>FY25</t>
    <phoneticPr fontId="37" type="noConversion"/>
  </si>
  <si>
    <t>Prepayments</t>
    <phoneticPr fontId="34" type="noConversion"/>
  </si>
  <si>
    <t>A020</t>
    <phoneticPr fontId="34" type="noConversion"/>
  </si>
  <si>
    <t>Monetary Fund 01</t>
    <phoneticPr fontId="34" type="noConversion"/>
  </si>
  <si>
    <t>Monetary Fund 02</t>
    <phoneticPr fontId="34" type="noConversion"/>
  </si>
  <si>
    <t>Monetary Fund 03</t>
    <phoneticPr fontId="34" type="noConversion"/>
  </si>
  <si>
    <t>货币基金 01</t>
    <phoneticPr fontId="34" type="noConversion"/>
  </si>
  <si>
    <t>货币基金 02</t>
    <phoneticPr fontId="34" type="noConversion"/>
  </si>
  <si>
    <t>货币基金 03</t>
    <phoneticPr fontId="34" type="noConversion"/>
  </si>
  <si>
    <t>Monetary Fund</t>
  </si>
  <si>
    <t>Monetary Fund</t>
    <phoneticPr fontId="34" type="noConversion"/>
  </si>
  <si>
    <t>A021</t>
    <phoneticPr fontId="34" type="noConversion"/>
  </si>
  <si>
    <t>R023</t>
    <phoneticPr fontId="34" type="noConversion"/>
  </si>
  <si>
    <t>利息收入</t>
    <phoneticPr fontId="34" type="noConversion"/>
  </si>
  <si>
    <t>Investment Income</t>
    <phoneticPr fontId="34" type="noConversion"/>
  </si>
  <si>
    <t>Interest Income</t>
    <phoneticPr fontId="34" type="noConversion"/>
  </si>
  <si>
    <t>预付账款 - 房租</t>
    <phoneticPr fontId="34" type="noConversion"/>
  </si>
  <si>
    <t>Ledger version 2025</t>
  </si>
  <si>
    <t>Ordinary Shares</t>
  </si>
  <si>
    <t>Additional Paid-in Capital</t>
  </si>
  <si>
    <t>Additional Paid-in Capital</t>
    <phoneticPr fontId="34" type="noConversion"/>
  </si>
  <si>
    <t>E004</t>
    <phoneticPr fontId="34" type="noConversion"/>
  </si>
  <si>
    <t>实收资本 - 注入</t>
    <phoneticPr fontId="34" type="noConversion"/>
  </si>
  <si>
    <t>Costs - Medic - Clinic</t>
    <phoneticPr fontId="34" type="noConversion"/>
  </si>
  <si>
    <t>Healthcare</t>
  </si>
  <si>
    <t>Healthcare</t>
    <phoneticPr fontId="34" type="noConversion"/>
  </si>
  <si>
    <t>&gt;</t>
    <phoneticPr fontId="34" type="noConversion"/>
  </si>
  <si>
    <t>Statement of Cash Flows</t>
  </si>
  <si>
    <t>CF Dr/(Cr)</t>
    <phoneticPr fontId="37" type="noConversion"/>
  </si>
  <si>
    <t>Net Income/(Loss)</t>
    <phoneticPr fontId="46" type="noConversion"/>
  </si>
  <si>
    <t>Adjustments to reconcile net income (loss) to net cash provided by operating activities:</t>
    <phoneticPr fontId="46" type="noConversion"/>
  </si>
  <si>
    <t>Investment income</t>
    <phoneticPr fontId="46" type="noConversion"/>
  </si>
  <si>
    <t>Changes in operating assets and liabilities:</t>
  </si>
  <si>
    <t>Accounts receivable</t>
  </si>
  <si>
    <t>Credit Card</t>
    <phoneticPr fontId="46" type="noConversion"/>
  </si>
  <si>
    <t>Accounts Payable</t>
    <phoneticPr fontId="46" type="noConversion"/>
  </si>
  <si>
    <t>Net cash provided by (used in) operating activities</t>
  </si>
  <si>
    <t>Investing activities:</t>
  </si>
  <si>
    <t>Net cash (used in) provided by investing activities</t>
  </si>
  <si>
    <t>Financing activities:</t>
  </si>
  <si>
    <t>Proceeds from family</t>
    <phoneticPr fontId="46" type="noConversion"/>
  </si>
  <si>
    <t>Repayment for family</t>
    <phoneticPr fontId="46" type="noConversion"/>
  </si>
  <si>
    <t>Net cash provided by (used in) financing activities</t>
  </si>
  <si>
    <t>Effect of foreign currency exchange rate changes on cash and cash equivalents</t>
    <phoneticPr fontId="46" type="noConversion"/>
  </si>
  <si>
    <t>Net increase (decrease) in cash, cash equivalents</t>
    <phoneticPr fontId="46" type="noConversion"/>
  </si>
  <si>
    <t>Cash, cash equivalents and restricted cash at the beginning of the year</t>
  </si>
  <si>
    <t>Cash, cash equivalents and restricted cash at the end of the year</t>
  </si>
  <si>
    <t>Prepayments</t>
  </si>
  <si>
    <t>2025-01-NZD</t>
  </si>
  <si>
    <t>2025-02-NZD</t>
  </si>
  <si>
    <t>2025-03-NZD</t>
  </si>
  <si>
    <t>2025-04-NZD</t>
  </si>
  <si>
    <t>2025-05-NZD</t>
  </si>
  <si>
    <t>2025-06-NZD</t>
  </si>
  <si>
    <t>2025-07-NZD</t>
  </si>
  <si>
    <t>2025-08-NZD</t>
  </si>
  <si>
    <t>2025-09-NZD</t>
  </si>
  <si>
    <t>2025-10-NZD</t>
  </si>
  <si>
    <t>2025-11-NZD</t>
  </si>
  <si>
    <t>2025-12-NZD</t>
  </si>
  <si>
    <t>2025-01-USD</t>
  </si>
  <si>
    <t>2025-02-USD</t>
  </si>
  <si>
    <t>2025-03-USD</t>
  </si>
  <si>
    <t>2025-04-USD</t>
  </si>
  <si>
    <t>2025-05-USD</t>
  </si>
  <si>
    <t>2025-06-USD</t>
  </si>
  <si>
    <t>2025-07-USD</t>
  </si>
  <si>
    <t>2025-08-USD</t>
  </si>
  <si>
    <t>2025-09-USD</t>
  </si>
  <si>
    <t>2025-10-USD</t>
  </si>
  <si>
    <t>2025-11-USD</t>
  </si>
  <si>
    <t>2025-12-USD</t>
  </si>
  <si>
    <t>2025-01-GBP</t>
  </si>
  <si>
    <t>2025-02-GBP</t>
  </si>
  <si>
    <t>2025-03-GBP</t>
  </si>
  <si>
    <t>2025-04-GBP</t>
  </si>
  <si>
    <t>2025-05-GBP</t>
  </si>
  <si>
    <t>2025-06-GBP</t>
  </si>
  <si>
    <t>2025-07-GBP</t>
  </si>
  <si>
    <t>2025-08-GBP</t>
  </si>
  <si>
    <t>2025-09-GBP</t>
  </si>
  <si>
    <t>2025-10-GBP</t>
  </si>
  <si>
    <t>2025-11-GBP</t>
  </si>
  <si>
    <t>2025-12-GBP</t>
  </si>
  <si>
    <t>This paper is prepared for specific JE supportings</t>
  </si>
  <si>
    <t>Deferred Revenue</t>
  </si>
  <si>
    <t>Deferred Compensation</t>
  </si>
  <si>
    <t>Non-Current Liabilities</t>
    <phoneticPr fontId="34" type="noConversion"/>
  </si>
  <si>
    <t>Aptmt Lease - Net</t>
    <phoneticPr fontId="34" type="noConversion"/>
  </si>
  <si>
    <t>Rental Rate</t>
    <phoneticPr fontId="34" type="noConversion"/>
  </si>
  <si>
    <t>预付账款 - 其他</t>
    <phoneticPr fontId="34" type="noConversion"/>
  </si>
  <si>
    <t>A030</t>
    <phoneticPr fontId="34" type="noConversion"/>
  </si>
  <si>
    <t>A030</t>
    <phoneticPr fontId="34" type="noConversion"/>
  </si>
  <si>
    <t>费用 - 消费品及服务</t>
    <phoneticPr fontId="34" type="noConversion"/>
  </si>
  <si>
    <t>A031</t>
    <phoneticPr fontId="34" type="noConversion"/>
  </si>
  <si>
    <t>Reserve Contribution</t>
    <phoneticPr fontId="34" type="noConversion"/>
  </si>
  <si>
    <t>储备贡献</t>
    <phoneticPr fontId="34" type="noConversion"/>
  </si>
  <si>
    <t>Note for each</t>
    <phoneticPr fontId="34" type="noConversion"/>
  </si>
  <si>
    <t>Cash received from sale of term investments</t>
    <phoneticPr fontId="34" type="noConversion"/>
  </si>
  <si>
    <t>Amortization of Prepayments</t>
    <phoneticPr fontId="34" type="noConversion"/>
  </si>
  <si>
    <t>Depreciation of Family Assets</t>
    <phoneticPr fontId="34" type="noConversion"/>
  </si>
  <si>
    <t>L006</t>
    <phoneticPr fontId="34" type="noConversion"/>
  </si>
  <si>
    <t>L006</t>
    <phoneticPr fontId="34" type="noConversion"/>
  </si>
  <si>
    <t>Purchase foreign deposits</t>
    <phoneticPr fontId="34" type="noConversion"/>
  </si>
  <si>
    <t>Cash received from withdraw of foreign deposits</t>
    <phoneticPr fontId="34" type="noConversion"/>
  </si>
  <si>
    <t>Purchase term investments</t>
    <phoneticPr fontId="34" type="noConversion"/>
  </si>
  <si>
    <t>Amortization of Deferred Compensation</t>
    <phoneticPr fontId="34" type="noConversion"/>
  </si>
  <si>
    <t>check move</t>
  </si>
  <si>
    <t>[ Others ]</t>
    <phoneticPr fontId="34" type="noConversion"/>
  </si>
  <si>
    <t>FS3</t>
    <phoneticPr fontId="37" type="noConversion"/>
  </si>
  <si>
    <t>银行存款 - 某行日常户</t>
    <phoneticPr fontId="34" type="noConversion"/>
  </si>
  <si>
    <t>银行存款 - 某行工资卡</t>
    <phoneticPr fontId="34" type="noConversion"/>
  </si>
  <si>
    <t>银行存款 - 某行理财户</t>
    <phoneticPr fontId="34" type="noConversion"/>
  </si>
  <si>
    <t>银行存款 - XXX银行户</t>
    <phoneticPr fontId="34" type="noConversion"/>
  </si>
  <si>
    <t>应收 - XX补贴（计提）</t>
    <phoneticPr fontId="34" type="noConversion"/>
  </si>
  <si>
    <t>预付账款 - XXX</t>
    <phoneticPr fontId="34" type="noConversion"/>
  </si>
  <si>
    <t>Term Investment - 001</t>
    <phoneticPr fontId="34" type="noConversion"/>
  </si>
  <si>
    <t>Term Investment - 002</t>
    <phoneticPr fontId="34" type="noConversion"/>
  </si>
  <si>
    <t>Housing Fund Bal. - City 1</t>
    <phoneticPr fontId="34" type="noConversion"/>
  </si>
  <si>
    <t>Housing Fund Bal. - City 2</t>
    <phoneticPr fontId="34" type="noConversion"/>
  </si>
  <si>
    <t>Housing Fund Bal. - City 3</t>
    <phoneticPr fontId="34" type="noConversion"/>
  </si>
  <si>
    <t>住房公积金余额 - AAA</t>
    <phoneticPr fontId="34" type="noConversion"/>
  </si>
  <si>
    <t>住房公积金余额 - BBB</t>
    <phoneticPr fontId="34" type="noConversion"/>
  </si>
  <si>
    <t>住房公积金余额 - CCC</t>
    <phoneticPr fontId="34" type="noConversion"/>
  </si>
  <si>
    <t>信用卡负债 - 某行 2</t>
    <phoneticPr fontId="34" type="noConversion"/>
  </si>
  <si>
    <t>信用卡负债 - 某行 1</t>
  </si>
  <si>
    <t>信用卡负债 - 某行 1</t>
    <phoneticPr fontId="34" type="noConversion"/>
  </si>
  <si>
    <t>Deferred Compensation - AAA</t>
    <phoneticPr fontId="34" type="noConversion"/>
  </si>
  <si>
    <t>Deferred Compensation - BBB</t>
    <phoneticPr fontId="34" type="noConversion"/>
  </si>
  <si>
    <t>递延收益 - AAA</t>
    <phoneticPr fontId="34" type="noConversion"/>
  </si>
  <si>
    <t>递延收益 - BBB</t>
    <phoneticPr fontId="34" type="noConversion"/>
  </si>
  <si>
    <t>初始资金 - 2024</t>
    <phoneticPr fontId="34" type="noConversion"/>
  </si>
  <si>
    <t>费用 - 家庭开支 - 恋人</t>
    <phoneticPr fontId="34" type="noConversion"/>
  </si>
  <si>
    <t>Initial Earnings since 2024</t>
    <phoneticPr fontId="34" type="noConversion"/>
  </si>
  <si>
    <t>Credit Balance - 1</t>
    <phoneticPr fontId="34" type="noConversion"/>
  </si>
  <si>
    <t>Credit Balance - 2</t>
    <phoneticPr fontId="34" type="noConversion"/>
  </si>
  <si>
    <t>定期投资 - 001</t>
    <phoneticPr fontId="34" type="noConversion"/>
  </si>
  <si>
    <t>定期投资 - 002</t>
    <phoneticPr fontId="34" type="noConversion"/>
  </si>
  <si>
    <t>序号</t>
    <phoneticPr fontId="34" type="noConversion"/>
  </si>
  <si>
    <t>说明</t>
    <phoneticPr fontId="34" type="noConversion"/>
  </si>
  <si>
    <t>01</t>
    <phoneticPr fontId="34" type="noConversion"/>
  </si>
  <si>
    <t>首先，需要在 &lt;Base&gt;区中的&lt;01 Sets&gt; 设置表中，自定义您需要的记账科目（账户）</t>
    <phoneticPr fontId="34" type="noConversion"/>
  </si>
  <si>
    <t>*注：此处，从右至左，分别设置账户内容</t>
    <phoneticPr fontId="34" type="noConversion"/>
  </si>
  <si>
    <t>1.设定中文科目名称，此名称适用于日常记账时选择科目</t>
    <phoneticPr fontId="34" type="noConversion"/>
  </si>
  <si>
    <t>2.英文科目供参考，如喜欢英文记账可用</t>
    <phoneticPr fontId="34" type="noConversion"/>
  </si>
  <si>
    <t>3.此列勾稽了 JE 序时账 - GL 科目余额表</t>
    <phoneticPr fontId="34" type="noConversion"/>
  </si>
  <si>
    <t>具体每列的说明，详见 Sheet &lt;01 Sets&gt;</t>
    <phoneticPr fontId="34" type="noConversion"/>
  </si>
  <si>
    <t>4.此列勾稽了每项科目余额表中的账户与财务报表项目</t>
    <phoneticPr fontId="34" type="noConversion"/>
  </si>
  <si>
    <t>5.此列标记了财务报表项目性质</t>
    <phoneticPr fontId="34" type="noConversion"/>
  </si>
  <si>
    <r>
      <rPr>
        <b/>
        <sz val="10"/>
        <color rgb="FFFF0000"/>
        <rFont val="Segoe UI Symbol"/>
        <family val="2"/>
      </rPr>
      <t>👇</t>
    </r>
    <r>
      <rPr>
        <b/>
        <sz val="10"/>
        <color rgb="FFFF0000"/>
        <rFont val="微软雅黑"/>
        <family val="2"/>
        <charset val="134"/>
      </rPr>
      <t>主要设定此列及</t>
    </r>
    <r>
      <rPr>
        <b/>
        <sz val="10"/>
        <color rgb="FFFF0000"/>
        <rFont val="Calibri"/>
        <family val="2"/>
      </rPr>
      <t>D</t>
    </r>
    <r>
      <rPr>
        <b/>
        <sz val="10"/>
        <color rgb="FFFF0000"/>
        <rFont val="微软雅黑"/>
        <family val="2"/>
        <charset val="134"/>
      </rPr>
      <t xml:space="preserve">列账户名称即可，具体设置步骤说明可见 </t>
    </r>
    <r>
      <rPr>
        <b/>
        <sz val="10"/>
        <color rgb="FFFF0000"/>
        <rFont val="Calibri"/>
        <family val="2"/>
      </rPr>
      <t>Row 60</t>
    </r>
    <phoneticPr fontId="34" type="noConversion"/>
  </si>
  <si>
    <t>02</t>
    <phoneticPr fontId="34" type="noConversion"/>
  </si>
  <si>
    <t>设置后，可见 &lt;JE&gt;区中的内容，从左至右的详细介绍见 Sheet &lt;01 FY25 JE&gt;</t>
    <phoneticPr fontId="34" type="noConversion"/>
  </si>
  <si>
    <r>
      <rPr>
        <b/>
        <sz val="10"/>
        <color rgb="FFFF0000"/>
        <rFont val="Calibri"/>
        <family val="2"/>
      </rPr>
      <t>3.</t>
    </r>
    <r>
      <rPr>
        <b/>
        <sz val="10"/>
        <color rgb="FFFF0000"/>
        <rFont val="微软雅黑"/>
        <family val="2"/>
        <charset val="134"/>
      </rPr>
      <t>使用</t>
    </r>
    <r>
      <rPr>
        <b/>
        <sz val="10"/>
        <color rgb="FFFF0000"/>
        <rFont val="Calibri"/>
        <family val="2"/>
      </rPr>
      <t>Today()</t>
    </r>
    <r>
      <rPr>
        <b/>
        <sz val="10"/>
        <color rgb="FFFF0000"/>
        <rFont val="微软雅黑"/>
        <family val="2"/>
        <charset val="134"/>
      </rPr>
      <t>函数规制记账日期，每日记账完成时切记贴为值</t>
    </r>
    <phoneticPr fontId="34" type="noConversion"/>
  </si>
  <si>
    <t>2.标记月</t>
    <phoneticPr fontId="34" type="noConversion"/>
  </si>
  <si>
    <t>1.标记季度</t>
    <phoneticPr fontId="34" type="noConversion"/>
  </si>
  <si>
    <r>
      <rPr>
        <b/>
        <sz val="10"/>
        <color rgb="FFFF0000"/>
        <rFont val="Calibri"/>
        <family val="2"/>
      </rPr>
      <t>4.</t>
    </r>
    <r>
      <rPr>
        <b/>
        <sz val="10"/>
        <color rgb="FFFF0000"/>
        <rFont val="微软雅黑"/>
        <family val="2"/>
        <charset val="134"/>
      </rPr>
      <t xml:space="preserve">设置账户，数据验证自&lt;01 </t>
    </r>
    <r>
      <rPr>
        <b/>
        <sz val="10"/>
        <color rgb="FFFF0000"/>
        <rFont val="Calibri"/>
        <family val="2"/>
      </rPr>
      <t>Sets&gt;</t>
    </r>
    <r>
      <rPr>
        <b/>
        <sz val="10"/>
        <color rgb="FFFF0000"/>
        <rFont val="微软雅黑"/>
        <family val="2"/>
        <charset val="134"/>
      </rPr>
      <t>的</t>
    </r>
    <r>
      <rPr>
        <b/>
        <sz val="10"/>
        <color rgb="FFFF0000"/>
        <rFont val="Calibri"/>
        <family val="2"/>
      </rPr>
      <t>E</t>
    </r>
    <r>
      <rPr>
        <b/>
        <sz val="10"/>
        <color rgb="FFFF0000"/>
        <rFont val="微软雅黑"/>
        <family val="2"/>
        <charset val="134"/>
      </rPr>
      <t>列</t>
    </r>
    <phoneticPr fontId="34" type="noConversion"/>
  </si>
  <si>
    <r>
      <rPr>
        <b/>
        <sz val="10"/>
        <color rgb="FFFF0000"/>
        <rFont val="Calibri"/>
        <family val="2"/>
      </rPr>
      <t>5.</t>
    </r>
    <r>
      <rPr>
        <b/>
        <sz val="10"/>
        <color rgb="FFFF0000"/>
        <rFont val="微软雅黑"/>
        <family val="2"/>
        <charset val="134"/>
      </rPr>
      <t>此处选取币种</t>
    </r>
    <phoneticPr fontId="34" type="noConversion"/>
  </si>
  <si>
    <r>
      <rPr>
        <b/>
        <sz val="10"/>
        <color rgb="FFFF0000"/>
        <rFont val="Calibri"/>
        <family val="2"/>
      </rPr>
      <t>6.</t>
    </r>
    <r>
      <rPr>
        <b/>
        <sz val="10"/>
        <color rgb="FFFF0000"/>
        <rFont val="微软雅黑"/>
        <family val="2"/>
        <charset val="134"/>
      </rPr>
      <t>此处使用原币金额，借正/(贷负)</t>
    </r>
    <phoneticPr fontId="34" type="noConversion"/>
  </si>
  <si>
    <r>
      <rPr>
        <b/>
        <sz val="10"/>
        <color rgb="FFFF0000"/>
        <rFont val="Calibri"/>
        <family val="2"/>
      </rPr>
      <t>7.</t>
    </r>
    <r>
      <rPr>
        <b/>
        <sz val="10"/>
        <color rgb="FFFF0000"/>
        <rFont val="微软雅黑"/>
        <family val="2"/>
        <charset val="134"/>
      </rPr>
      <t>汇率选自</t>
    </r>
    <r>
      <rPr>
        <b/>
        <sz val="10"/>
        <color rgb="FFFF0000"/>
        <rFont val="Calibri"/>
        <family val="2"/>
      </rPr>
      <t>Sheet 02 Exchange</t>
    </r>
    <r>
      <rPr>
        <b/>
        <sz val="10"/>
        <color rgb="FFFF0000"/>
        <rFont val="微软雅黑"/>
        <family val="2"/>
        <charset val="134"/>
      </rPr>
      <t>，或者根据实时汇率手动填列</t>
    </r>
    <phoneticPr fontId="34" type="noConversion"/>
  </si>
  <si>
    <t>8.此处金额为本位币金额（RMB）</t>
    <phoneticPr fontId="34" type="noConversion"/>
  </si>
  <si>
    <t>9.贷方账户同理，金额自动取 - Dr Amt</t>
    <phoneticPr fontId="34" type="noConversion"/>
  </si>
  <si>
    <t>10.摘要，建议统一各类每月每日经常重复事项的描述，比如午饭 晚饭等，方便数据分析</t>
    <phoneticPr fontId="34" type="noConversion"/>
  </si>
  <si>
    <t>11.核算维度，可以记录供应商/客户，方便数据分析</t>
    <phoneticPr fontId="34" type="noConversion"/>
  </si>
  <si>
    <t>12.序时账校验单笔平衡</t>
    <phoneticPr fontId="34" type="noConversion"/>
  </si>
  <si>
    <t>03</t>
    <phoneticPr fontId="34" type="noConversion"/>
  </si>
  <si>
    <t>随后，您可以手动键入 &amp; 选择一些账户，并录入其Dr &amp; Cr金额，随后观察其在 Sheet &lt;01 General&gt;中的影响</t>
    <phoneticPr fontId="34" type="noConversion"/>
  </si>
  <si>
    <t>相应的操作说明详见该Sheet</t>
    <phoneticPr fontId="34" type="noConversion"/>
  </si>
  <si>
    <t>1.录入期初余额，时间日期可根据您实际启用此模板时为准</t>
    <phoneticPr fontId="34" type="noConversion"/>
  </si>
  <si>
    <t>2.每月会存在此类列（科余记录借贷方发生额）</t>
    <phoneticPr fontId="34" type="noConversion"/>
  </si>
  <si>
    <t>3.注意每月末Balance（Bal.)列抬头（Row4）的月份内容，用于&lt;03 Memo&gt;取数</t>
    <phoneticPr fontId="34" type="noConversion"/>
  </si>
  <si>
    <t>4.注意C，D列，是根据B列的账户编码，使用xlookup从&lt;01 Sets&gt;抓取的，A列报表项目亦为此逻辑，</t>
    <phoneticPr fontId="34" type="noConversion"/>
  </si>
  <si>
    <t>因此，每当需要修改账户时，可执行如下步骤：</t>
    <phoneticPr fontId="34" type="noConversion"/>
  </si>
  <si>
    <t>1.在 01 Sets 中新增行，并顺序添加 账户编码</t>
    <phoneticPr fontId="34" type="noConversion"/>
  </si>
  <si>
    <t>2.在此表中，相应类型账户后面新增行，并写下刚刚新增的账户编码，公式下拉刷新其他列内容即可</t>
    <phoneticPr fontId="34" type="noConversion"/>
  </si>
  <si>
    <t>3.随后，回到序时账，即可使用新账户记账了。</t>
    <phoneticPr fontId="34" type="noConversion"/>
  </si>
  <si>
    <t>您好！感谢您对此份个人财报模板的兴趣，这是我在近年来的自主记账、分析中，逐步完善、优化的作品。下面介绍它的使用方法，希望您喜欢！</t>
    <phoneticPr fontId="34" type="noConversion"/>
  </si>
  <si>
    <t>Ctrl + [ 跳转</t>
    <phoneticPr fontId="34" type="noConversion"/>
  </si>
  <si>
    <t>JE</t>
    <phoneticPr fontId="34" type="noConversion"/>
  </si>
  <si>
    <t>General Ledger</t>
    <phoneticPr fontId="34" type="noConversion"/>
  </si>
  <si>
    <t>04</t>
    <phoneticPr fontId="34" type="noConversion"/>
  </si>
  <si>
    <t>在科目余额表之后，根据报表项目明细可以自动生成财务报表，详见 &lt;02 Report&gt;</t>
    <phoneticPr fontId="34" type="noConversion"/>
  </si>
  <si>
    <t>1.设置的期初余额，会抓取至此</t>
    <phoneticPr fontId="37" type="noConversion"/>
  </si>
  <si>
    <t>2.此处日期会每日刷新，建议年末锁定在 XXXX.12.31</t>
    <phoneticPr fontId="37" type="noConversion"/>
  </si>
  <si>
    <t>3.各报表项目根据Sumifs从科余取数</t>
    <phoneticPr fontId="37" type="noConversion"/>
  </si>
  <si>
    <t>注意，现金流量表需要根据账户性质，自行建设公式，尤其是往来类以及其他可能产生折旧与摊销的账户</t>
    <phoneticPr fontId="37" type="noConversion"/>
  </si>
  <si>
    <t>05</t>
    <phoneticPr fontId="34" type="noConversion"/>
  </si>
  <si>
    <t>生成报告后，还可以针对每月的收支情况，生成损益分析，详见 &lt;03 Memo&gt;</t>
    <phoneticPr fontId="34" type="noConversion"/>
  </si>
  <si>
    <t>Memo for Months</t>
    <phoneticPr fontId="34" type="noConversion"/>
  </si>
  <si>
    <t>此Memo，按月从科余表获取发生额，详见取数公式即可了解其逻辑。</t>
    <phoneticPr fontId="34" type="noConversion"/>
  </si>
  <si>
    <t>06</t>
    <phoneticPr fontId="34" type="noConversion"/>
  </si>
  <si>
    <t>注意，由于是个人记账，本记账模板并不用执行损益类科目每月结转，阅读科余表的公式即可理解。</t>
    <phoneticPr fontId="34" type="noConversion"/>
  </si>
  <si>
    <t>尤其关注留存收益和其他综合收益账户的取数逻辑！</t>
    <phoneticPr fontId="34" type="noConversion"/>
  </si>
  <si>
    <t>07</t>
    <phoneticPr fontId="34" type="noConversion"/>
  </si>
  <si>
    <t>在此架构基础上，即可按顺序执行如下操作：</t>
    <phoneticPr fontId="34" type="noConversion"/>
  </si>
  <si>
    <t>01 FY25 JE 中执行每日记账；</t>
    <phoneticPr fontId="34" type="noConversion"/>
  </si>
  <si>
    <t>02 Acct 用于编制一些计算处理的底表或者数据源，以及记录理财账户、资产摊销等明细</t>
    <phoneticPr fontId="34" type="noConversion"/>
  </si>
  <si>
    <t>01 General 通过Sumifs从JE取数，并根据账户映射关系，将记账账户归集到报表项目</t>
    <phoneticPr fontId="34" type="noConversion"/>
  </si>
  <si>
    <t>02 Report 通过Sumifs从科余取数，生成报表，而现金流量表因人而异</t>
    <phoneticPr fontId="34" type="noConversion"/>
  </si>
  <si>
    <t>03 Memo通过结合Sumifs和xlookup从科余取数，生成月度损益表，可供观察损益趋势等</t>
    <phoneticPr fontId="34" type="noConversion"/>
  </si>
  <si>
    <t>通过规范统一的JE中Abstract和Dimension内容，此原始数据积累到一定程度，即可输出作Power Bi等可视化工具的数据源了</t>
    <phoneticPr fontId="34" type="noConversion"/>
  </si>
  <si>
    <t>请日常核对自己的银行对账单以及其他资产明细，确保账簿记录与实际相符噢！</t>
    <phoneticPr fontId="34" type="noConversion"/>
  </si>
  <si>
    <t>Ryan</t>
    <phoneticPr fontId="34" type="noConversion"/>
  </si>
  <si>
    <t>北京</t>
    <phoneticPr fontId="34" type="noConversion"/>
  </si>
  <si>
    <t>Savings - Account 1</t>
    <phoneticPr fontId="34" type="noConversion"/>
  </si>
  <si>
    <t>Savings - Account 2</t>
    <phoneticPr fontId="34" type="noConversion"/>
  </si>
  <si>
    <t>Savings - Account 3</t>
  </si>
  <si>
    <t>Savings - Account 4</t>
  </si>
  <si>
    <t>AR - Allowances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</si>
</sst>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* #,##0.00_-;\-&quot;$&quot;* #,##0.00_-;_-&quot;$&quot;* &quot;-&quot;??_-;_-@_-"/>
    <numFmt numFmtId="176" formatCode="_(* #,##0.00_);_(* \(#,##0.00\);_(* &quot;-&quot;??_);_(@_)"/>
    <numFmt numFmtId="177" formatCode="_(* #,##0.0000_);_(* \(#,##0.0000\);_(* &quot;-&quot;??_);_(@_)"/>
    <numFmt numFmtId="178" formatCode="0.0%"/>
    <numFmt numFmtId="179" formatCode="yyyy\-mm\-dd;@"/>
    <numFmt numFmtId="180" formatCode="_(* #,##0_);_(* \(#,##0\);_(* &quot;-&quot;??_);_(@_)"/>
  </numFmts>
  <fonts count="52"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9"/>
      <name val="DengXian"/>
      <family val="4"/>
      <charset val="134"/>
      <scheme val="minor"/>
    </font>
    <font>
      <sz val="12"/>
      <color theme="1"/>
      <name val="DengXian"/>
      <family val="4"/>
      <charset val="134"/>
      <scheme val="minor"/>
    </font>
    <font>
      <i/>
      <sz val="10"/>
      <color theme="1"/>
      <name val="微软雅黑"/>
      <family val="2"/>
      <charset val="134"/>
    </font>
    <font>
      <sz val="12"/>
      <color theme="1"/>
      <name val="DengXian"/>
      <family val="4"/>
      <charset val="134"/>
      <scheme val="minor"/>
    </font>
    <font>
      <b/>
      <i/>
      <sz val="10"/>
      <color theme="8"/>
      <name val="微软雅黑"/>
      <family val="2"/>
      <charset val="134"/>
    </font>
    <font>
      <sz val="10"/>
      <color theme="0" tint="-0.249977111117893"/>
      <name val="微软雅黑"/>
      <family val="2"/>
      <charset val="134"/>
    </font>
    <font>
      <sz val="10"/>
      <color theme="0" tint="-0.34998626667073579"/>
      <name val="微软雅黑"/>
      <family val="2"/>
      <charset val="134"/>
    </font>
    <font>
      <sz val="10"/>
      <color theme="8"/>
      <name val="微软雅黑"/>
      <family val="2"/>
      <charset val="134"/>
    </font>
    <font>
      <b/>
      <sz val="10"/>
      <color theme="8"/>
      <name val="微软雅黑"/>
      <family val="2"/>
      <charset val="134"/>
    </font>
    <font>
      <sz val="9"/>
      <name val="微软雅黑"/>
      <family val="2"/>
      <charset val="134"/>
    </font>
    <font>
      <sz val="10"/>
      <color theme="3" tint="0.3999755851924192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rgb="FFFF0000"/>
      <name val="Segoe UI Symbol"/>
      <family val="2"/>
    </font>
    <font>
      <b/>
      <sz val="10"/>
      <color rgb="FFFF0000"/>
      <name val="Calibri"/>
      <family val="2"/>
    </font>
    <font>
      <i/>
      <u/>
      <sz val="10"/>
      <color theme="8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76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40" fillId="0" borderId="0"/>
    <xf numFmtId="176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40" fillId="0" borderId="0"/>
    <xf numFmtId="0" fontId="38" fillId="0" borderId="0" applyBorder="0"/>
    <xf numFmtId="0" fontId="40" fillId="0" borderId="0"/>
  </cellStyleXfs>
  <cellXfs count="143">
    <xf numFmtId="0" fontId="0" fillId="0" borderId="0" xfId="0"/>
    <xf numFmtId="0" fontId="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176" fontId="31" fillId="2" borderId="0" xfId="1" applyFont="1" applyFill="1" applyAlignment="1">
      <alignment horizontal="left" vertical="center"/>
    </xf>
    <xf numFmtId="177" fontId="31" fillId="2" borderId="0" xfId="1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176" fontId="31" fillId="2" borderId="0" xfId="0" applyNumberFormat="1" applyFont="1" applyFill="1" applyAlignment="1">
      <alignment horizontal="left" vertical="center"/>
    </xf>
    <xf numFmtId="176" fontId="33" fillId="3" borderId="0" xfId="1" applyFont="1" applyFill="1" applyAlignment="1">
      <alignment horizontal="left" vertical="center"/>
    </xf>
    <xf numFmtId="176" fontId="32" fillId="4" borderId="0" xfId="1" applyFont="1" applyFill="1" applyAlignment="1">
      <alignment horizontal="left" vertical="center"/>
    </xf>
    <xf numFmtId="176" fontId="31" fillId="4" borderId="0" xfId="1" applyFont="1" applyFill="1" applyAlignment="1">
      <alignment horizontal="left" vertical="center"/>
    </xf>
    <xf numFmtId="17" fontId="29" fillId="2" borderId="0" xfId="0" quotePrefix="1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176" fontId="32" fillId="2" borderId="0" xfId="0" applyNumberFormat="1" applyFont="1" applyFill="1" applyAlignment="1">
      <alignment vertical="center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36" fillId="2" borderId="1" xfId="0" applyFont="1" applyFill="1" applyBorder="1" applyAlignment="1">
      <alignment vertical="center"/>
    </xf>
    <xf numFmtId="14" fontId="36" fillId="2" borderId="1" xfId="5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0" fontId="43" fillId="2" borderId="0" xfId="5" applyNumberFormat="1" applyFont="1" applyFill="1" applyBorder="1" applyAlignment="1">
      <alignment horizontal="left" vertical="center"/>
    </xf>
    <xf numFmtId="0" fontId="43" fillId="2" borderId="0" xfId="0" applyFont="1" applyFill="1" applyAlignment="1">
      <alignment vertical="center"/>
    </xf>
    <xf numFmtId="176" fontId="35" fillId="2" borderId="0" xfId="5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5" applyNumberFormat="1" applyFont="1" applyFill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5" fillId="2" borderId="1" xfId="0" applyFont="1" applyFill="1" applyBorder="1" applyAlignment="1">
      <alignment vertical="center"/>
    </xf>
    <xf numFmtId="0" fontId="36" fillId="4" borderId="0" xfId="5" applyNumberFormat="1" applyFont="1" applyFill="1" applyBorder="1" applyAlignment="1">
      <alignment vertical="center"/>
    </xf>
    <xf numFmtId="0" fontId="36" fillId="6" borderId="0" xfId="0" applyFont="1" applyFill="1" applyAlignment="1">
      <alignment vertical="center"/>
    </xf>
    <xf numFmtId="0" fontId="35" fillId="2" borderId="0" xfId="5" applyNumberFormat="1" applyFont="1" applyFill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176" fontId="27" fillId="2" borderId="0" xfId="5" applyFont="1" applyFill="1" applyAlignment="1">
      <alignment horizontal="left" vertical="center"/>
    </xf>
    <xf numFmtId="0" fontId="36" fillId="2" borderId="0" xfId="5" applyNumberFormat="1" applyFont="1" applyFill="1" applyBorder="1" applyAlignment="1">
      <alignment vertical="center"/>
    </xf>
    <xf numFmtId="0" fontId="36" fillId="2" borderId="1" xfId="5" applyNumberFormat="1" applyFont="1" applyFill="1" applyBorder="1" applyAlignment="1">
      <alignment vertical="center"/>
    </xf>
    <xf numFmtId="176" fontId="27" fillId="2" borderId="0" xfId="5" applyFont="1" applyFill="1" applyAlignment="1">
      <alignment vertical="center"/>
    </xf>
    <xf numFmtId="0" fontId="35" fillId="2" borderId="1" xfId="5" applyNumberFormat="1" applyFont="1" applyFill="1" applyBorder="1" applyAlignment="1">
      <alignment vertical="center"/>
    </xf>
    <xf numFmtId="178" fontId="27" fillId="2" borderId="0" xfId="6" applyNumberFormat="1" applyFont="1" applyFill="1" applyAlignment="1">
      <alignment vertical="center"/>
    </xf>
    <xf numFmtId="176" fontId="27" fillId="2" borderId="1" xfId="5" applyFont="1" applyFill="1" applyBorder="1" applyAlignment="1">
      <alignment horizontal="left" vertical="center"/>
    </xf>
    <xf numFmtId="178" fontId="27" fillId="2" borderId="0" xfId="6" applyNumberFormat="1" applyFont="1" applyFill="1" applyAlignment="1">
      <alignment horizontal="right" vertical="center"/>
    </xf>
    <xf numFmtId="176" fontId="35" fillId="2" borderId="1" xfId="5" applyFont="1" applyFill="1" applyBorder="1" applyAlignment="1">
      <alignment vertical="center"/>
    </xf>
    <xf numFmtId="176" fontId="35" fillId="2" borderId="0" xfId="5" applyFont="1" applyFill="1" applyBorder="1" applyAlignment="1">
      <alignment vertical="center"/>
    </xf>
    <xf numFmtId="176" fontId="32" fillId="2" borderId="2" xfId="5" applyFont="1" applyFill="1" applyBorder="1" applyAlignment="1">
      <alignment vertical="center"/>
    </xf>
    <xf numFmtId="17" fontId="36" fillId="2" borderId="1" xfId="0" applyNumberFormat="1" applyFont="1" applyFill="1" applyBorder="1" applyAlignment="1">
      <alignment horizontal="center" vertical="center"/>
    </xf>
    <xf numFmtId="176" fontId="32" fillId="2" borderId="0" xfId="5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44" fontId="27" fillId="2" borderId="0" xfId="0" applyNumberFormat="1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176" fontId="26" fillId="2" borderId="0" xfId="1" applyFont="1" applyFill="1" applyAlignment="1">
      <alignment horizontal="left" vertical="center"/>
    </xf>
    <xf numFmtId="0" fontId="32" fillId="2" borderId="0" xfId="1" applyNumberFormat="1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176" fontId="26" fillId="2" borderId="0" xfId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176" fontId="26" fillId="2" borderId="1" xfId="1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26" fillId="2" borderId="0" xfId="0" applyFont="1" applyFill="1"/>
    <xf numFmtId="176" fontId="26" fillId="2" borderId="0" xfId="0" applyNumberFormat="1" applyFont="1" applyFill="1" applyAlignment="1">
      <alignment horizontal="left" vertical="center"/>
    </xf>
    <xf numFmtId="176" fontId="26" fillId="5" borderId="0" xfId="1" applyFont="1" applyFill="1" applyAlignment="1">
      <alignment horizontal="left" vertical="center"/>
    </xf>
    <xf numFmtId="176" fontId="26" fillId="4" borderId="0" xfId="1" applyFont="1" applyFill="1" applyAlignment="1">
      <alignment horizontal="left" vertical="center"/>
    </xf>
    <xf numFmtId="176" fontId="26" fillId="4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31" fillId="2" borderId="0" xfId="1" applyNumberFormat="1" applyFont="1" applyFill="1" applyAlignment="1">
      <alignment horizontal="left" vertical="center"/>
    </xf>
    <xf numFmtId="0" fontId="24" fillId="2" borderId="0" xfId="1" applyNumberFormat="1" applyFont="1" applyFill="1" applyAlignment="1">
      <alignment horizontal="left" vertical="center"/>
    </xf>
    <xf numFmtId="176" fontId="32" fillId="2" borderId="0" xfId="5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0" fillId="2" borderId="0" xfId="0" applyFill="1"/>
    <xf numFmtId="17" fontId="36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4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1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1" applyNumberFormat="1" applyFont="1" applyFill="1" applyAlignment="1">
      <alignment horizontal="left" vertical="center"/>
    </xf>
    <xf numFmtId="14" fontId="36" fillId="2" borderId="1" xfId="0" applyNumberFormat="1" applyFont="1" applyFill="1" applyBorder="1" applyAlignment="1">
      <alignment horizontal="center" vertical="center"/>
    </xf>
    <xf numFmtId="17" fontId="31" fillId="2" borderId="0" xfId="0" applyNumberFormat="1" applyFont="1" applyFill="1" applyAlignment="1">
      <alignment horizontal="left" vertical="center"/>
    </xf>
    <xf numFmtId="179" fontId="31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7" fillId="2" borderId="1" xfId="1" applyNumberFormat="1" applyFont="1" applyFill="1" applyBorder="1" applyAlignment="1">
      <alignment horizontal="left" vertical="center"/>
    </xf>
    <xf numFmtId="44" fontId="2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32" fillId="4" borderId="1" xfId="0" applyFont="1" applyFill="1" applyBorder="1" applyAlignment="1">
      <alignment horizontal="left" vertical="center"/>
    </xf>
    <xf numFmtId="0" fontId="32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80" fontId="16" fillId="2" borderId="0" xfId="0" applyNumberFormat="1" applyFont="1" applyFill="1" applyAlignment="1">
      <alignment vertical="center"/>
    </xf>
    <xf numFmtId="180" fontId="16" fillId="2" borderId="1" xfId="0" applyNumberFormat="1" applyFont="1" applyFill="1" applyBorder="1" applyAlignment="1">
      <alignment vertical="center"/>
    </xf>
    <xf numFmtId="176" fontId="32" fillId="6" borderId="0" xfId="1" applyFont="1" applyFill="1" applyAlignment="1">
      <alignment horizontal="left" vertical="center"/>
    </xf>
    <xf numFmtId="176" fontId="42" fillId="2" borderId="0" xfId="1" applyFont="1" applyFill="1" applyAlignment="1">
      <alignment horizontal="left" vertical="center"/>
    </xf>
    <xf numFmtId="176" fontId="42" fillId="2" borderId="0" xfId="5" applyFont="1" applyFill="1" applyBorder="1" applyAlignment="1">
      <alignment vertical="center"/>
    </xf>
    <xf numFmtId="176" fontId="42" fillId="2" borderId="0" xfId="0" applyNumberFormat="1" applyFont="1" applyFill="1" applyAlignment="1">
      <alignment horizontal="left" vertical="center"/>
    </xf>
    <xf numFmtId="176" fontId="32" fillId="4" borderId="0" xfId="0" applyNumberFormat="1" applyFont="1" applyFill="1" applyAlignment="1">
      <alignment horizontal="left" vertical="center"/>
    </xf>
    <xf numFmtId="176" fontId="16" fillId="2" borderId="0" xfId="1" applyFont="1" applyFill="1" applyAlignment="1">
      <alignment vertical="center"/>
    </xf>
    <xf numFmtId="176" fontId="16" fillId="2" borderId="0" xfId="0" applyNumberFormat="1" applyFont="1" applyFill="1" applyAlignment="1">
      <alignment vertical="center"/>
    </xf>
    <xf numFmtId="176" fontId="16" fillId="2" borderId="1" xfId="0" applyNumberFormat="1" applyFont="1" applyFill="1" applyBorder="1" applyAlignment="1">
      <alignment vertical="center"/>
    </xf>
    <xf numFmtId="176" fontId="32" fillId="4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8" fillId="4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1" applyNumberFormat="1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178" fontId="47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16" fillId="2" borderId="1" xfId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5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" fillId="2" borderId="0" xfId="0" quotePrefix="1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>
      <alignment horizontal="left" vertical="center"/>
    </xf>
    <xf numFmtId="0" fontId="51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179" fontId="1" fillId="2" borderId="0" xfId="0" applyNumberFormat="1" applyFont="1" applyFill="1" applyAlignment="1">
      <alignment horizontal="left" vertical="center"/>
    </xf>
  </cellXfs>
  <cellStyles count="10">
    <cellStyle name="Comma" xfId="1" builtinId="3"/>
    <cellStyle name="Comma 2" xfId="5" xr:uid="{9C804B5D-C601-4886-9E72-E807FECB0CE0}"/>
    <cellStyle name="Comma 3" xfId="3" xr:uid="{6F57F963-1ED0-4BC4-A912-E39858EF571C}"/>
    <cellStyle name="Normal" xfId="0" builtinId="0"/>
    <cellStyle name="Normal 2" xfId="4" xr:uid="{4339C120-6F52-46A0-B0A3-4FAD664F2C00}"/>
    <cellStyle name="Normal 3" xfId="7" xr:uid="{A9523440-6465-41E2-8BAB-F900A517AFC8}"/>
    <cellStyle name="Normal 4" xfId="9" xr:uid="{A09BAE5B-6A24-4514-87C9-EB67A15E8907}"/>
    <cellStyle name="Per cent" xfId="2" builtinId="5"/>
    <cellStyle name="Per cent 2" xfId="6" xr:uid="{A6C4C0D6-D344-4F87-A5E0-F3168666B7B0}"/>
    <cellStyle name="常规 2" xfId="8" xr:uid="{EB20A754-DDCB-4F2D-9708-96632E008363}"/>
  </cellStyles>
  <dxfs count="0"/>
  <tableStyles count="1" defaultTableStyle="TableStyleMedium2" defaultPivotStyle="PivotStyleLight16">
    <tableStyle name="Invisible" pivot="0" table="0" count="0" xr9:uid="{1DDA46B6-EE78-4565-B778-60F5CAFD42A5}"/>
  </tableStyles>
  <colors>
    <mruColors>
      <color rgb="FF33CCCC"/>
      <color rgb="FF99FF33"/>
      <color rgb="FF942093"/>
      <color rgb="FFFF2F92"/>
      <color rgb="FFFFCCFF"/>
      <color rgb="FFFF7C80"/>
      <color rgb="FF060215"/>
      <color rgb="FF040515"/>
      <color rgb="FF000511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for Ledger 2024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  <wetp:taskpane dockstate="right" visibility="0" width="350" row="9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F7E1E0A4-0C5C-41C9-A174-A613F1E01B2C}">
  <we:reference id="wa200005271" version="2.5.5.0" store="en-GB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94259C3F-6745-4A0A-AD5C-9B9E7D021BC1}">
  <we:reference id="wa104382047" version="1.0.2.7" store="en-GB" storeType="OMEX"/>
  <we:alternateReferences>
    <we:reference id="WA104382047" version="1.0.2.7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_xldudf_MAPCITE_DISTANCETO</we:customFunctionIds>
        <we:customFunctionIds>_xldudf_MAPCITE_DISTANCETOFURTHEST</we:customFunctionIds>
        <we:customFunctionIds>_xldudf_MAPCITE_DISTANCETONEAREST</we:customFunctionIds>
        <we:customFunctionIds>_xldudf_MAPCITE_FINDFURTHEST</we:customFunctionIds>
        <we:customFunctionIds>_xldudf_MAPCITE_FINDNEAREST</we:customFunctionIds>
        <we:customFunctionIds>_xldudf_MAPCITE_AVERAGEINRADIUS</we:customFunctionIds>
        <we:customFunctionIds>_xldudf_MAPCITE_COUNTINRADIUS</we:customFunctionIds>
        <we:customFunctionIds>_xldudf_MAPCITE_MAXINRADIUS</we:customFunctionIds>
        <we:customFunctionIds>_xldudf_MAPCITE_MININRADIUS</we:customFunctionIds>
        <we:customFunctionIds>_xldudf_MAPCITE_SUMINRADIUS</we:customFunctionIds>
        <we:customFunctionIds>_xldudf_MAPCITE_CO2EFREIGHT</we:customFunctionIds>
        <we:customFunctionIds>_xldudf_MAPCITE_CO2EBUSINESSTRAVEL</we:customFunctionIds>
      </we:customFunctionIdList>
    </a:ext>
  </we:extLst>
</we:webextension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9E8B-58E2-48D0-86AE-BD3A772CA3F4}">
  <sheetPr>
    <tabColor theme="8"/>
  </sheetPr>
  <dimension ref="B2:N33"/>
  <sheetViews>
    <sheetView tabSelected="1" zoomScale="85" zoomScaleNormal="85" workbookViewId="0">
      <selection activeCell="R19" sqref="R19"/>
    </sheetView>
  </sheetViews>
  <sheetFormatPr defaultRowHeight="16.5"/>
  <cols>
    <col min="1" max="1" width="3.28515625" style="134" customWidth="1"/>
    <col min="2" max="2" width="6" style="134" customWidth="1"/>
    <col min="3" max="3" width="12.85546875" style="134" bestFit="1" customWidth="1"/>
    <col min="4" max="11" width="9.140625" style="134"/>
    <col min="12" max="12" width="15.5703125" style="134" customWidth="1"/>
    <col min="13" max="16384" width="9.140625" style="134"/>
  </cols>
  <sheetData>
    <row r="2" spans="2:14">
      <c r="B2" s="2" t="s">
        <v>454</v>
      </c>
    </row>
    <row r="4" spans="2:14">
      <c r="B4" s="3" t="s">
        <v>417</v>
      </c>
      <c r="C4" s="3" t="s">
        <v>418</v>
      </c>
      <c r="D4" s="3"/>
      <c r="E4" s="3"/>
      <c r="F4" s="3"/>
      <c r="G4" s="138"/>
      <c r="H4" s="138"/>
      <c r="I4" s="138"/>
      <c r="J4" s="138"/>
      <c r="K4" s="138"/>
      <c r="L4" s="138"/>
      <c r="M4" s="139" t="s">
        <v>455</v>
      </c>
      <c r="N4" s="138"/>
    </row>
    <row r="5" spans="2:14">
      <c r="B5" s="136" t="s">
        <v>419</v>
      </c>
      <c r="C5" s="134" t="s">
        <v>420</v>
      </c>
      <c r="M5" s="140" t="str">
        <f>'01 Sets'!A1</f>
        <v>Account Settings</v>
      </c>
    </row>
    <row r="6" spans="2:14">
      <c r="C6" s="134" t="s">
        <v>425</v>
      </c>
    </row>
    <row r="8" spans="2:14">
      <c r="B8" s="136" t="s">
        <v>429</v>
      </c>
      <c r="C8" s="134" t="s">
        <v>430</v>
      </c>
      <c r="M8" s="140" t="str">
        <f>'01 FY25 JE'!A1</f>
        <v>JE</v>
      </c>
    </row>
    <row r="10" spans="2:14">
      <c r="B10" s="136" t="s">
        <v>443</v>
      </c>
      <c r="C10" s="134" t="s">
        <v>444</v>
      </c>
      <c r="M10" s="140" t="str">
        <f>'01 General'!E4</f>
        <v>General Ledger</v>
      </c>
    </row>
    <row r="11" spans="2:14">
      <c r="C11" s="134" t="s">
        <v>445</v>
      </c>
    </row>
    <row r="13" spans="2:14">
      <c r="B13" s="136" t="s">
        <v>458</v>
      </c>
      <c r="C13" s="134" t="s">
        <v>459</v>
      </c>
      <c r="M13" s="140" t="str">
        <f>'02 Report'!A1</f>
        <v>FS1</v>
      </c>
    </row>
    <row r="15" spans="2:14">
      <c r="B15" s="136" t="s">
        <v>464</v>
      </c>
      <c r="C15" s="134" t="s">
        <v>465</v>
      </c>
      <c r="M15" s="140" t="str">
        <f>'03 Memo'!A1</f>
        <v>Memo for Months</v>
      </c>
    </row>
    <row r="17" spans="2:3">
      <c r="B17" s="136" t="s">
        <v>468</v>
      </c>
      <c r="C17" s="134" t="s">
        <v>469</v>
      </c>
    </row>
    <row r="18" spans="2:3">
      <c r="C18" s="134" t="s">
        <v>470</v>
      </c>
    </row>
    <row r="20" spans="2:3">
      <c r="B20" s="136" t="s">
        <v>471</v>
      </c>
      <c r="C20" s="134" t="s">
        <v>472</v>
      </c>
    </row>
    <row r="21" spans="2:3">
      <c r="C21" s="134" t="s">
        <v>473</v>
      </c>
    </row>
    <row r="22" spans="2:3">
      <c r="C22" s="134" t="s">
        <v>474</v>
      </c>
    </row>
    <row r="23" spans="2:3">
      <c r="C23" s="134" t="s">
        <v>475</v>
      </c>
    </row>
    <row r="24" spans="2:3">
      <c r="C24" s="134" t="s">
        <v>476</v>
      </c>
    </row>
    <row r="25" spans="2:3">
      <c r="C25" s="134" t="s">
        <v>477</v>
      </c>
    </row>
    <row r="26" spans="2:3">
      <c r="C26" s="134" t="s">
        <v>478</v>
      </c>
    </row>
    <row r="27" spans="2:3">
      <c r="C27" s="134" t="s">
        <v>479</v>
      </c>
    </row>
    <row r="31" spans="2:3">
      <c r="C31" s="134" t="s">
        <v>480</v>
      </c>
    </row>
    <row r="32" spans="2:3">
      <c r="C32" s="142">
        <v>45787</v>
      </c>
    </row>
    <row r="33" spans="3:3">
      <c r="C33" s="134" t="s">
        <v>481</v>
      </c>
    </row>
  </sheetData>
  <phoneticPr fontId="34" type="noConversion"/>
  <pageMargins left="0.7" right="0.7" top="0.75" bottom="0.75" header="0.3" footer="0.3"/>
  <ignoredErrors>
    <ignoredError sqref="B5: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CCA3-D311-4F54-A640-72056634822B}">
  <sheetPr codeName="Sheet3">
    <tabColor rgb="FF002060"/>
  </sheetPr>
  <dimension ref="A1"/>
  <sheetViews>
    <sheetView zoomScale="55" zoomScaleNormal="55" workbookViewId="0">
      <selection activeCell="R39" sqref="R39"/>
    </sheetView>
  </sheetViews>
  <sheetFormatPr defaultColWidth="9.140625" defaultRowHeight="16.5"/>
  <cols>
    <col min="1" max="16384" width="9.140625" style="1"/>
  </cols>
  <sheetData/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9BED-C500-49A6-8102-588000E2C722}">
  <sheetPr codeName="Sheet4">
    <tabColor theme="0"/>
  </sheetPr>
  <dimension ref="A1:U36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6" sqref="E6"/>
    </sheetView>
  </sheetViews>
  <sheetFormatPr defaultColWidth="9.140625" defaultRowHeight="16.5"/>
  <cols>
    <col min="1" max="2" width="9.140625" style="1"/>
    <col min="3" max="3" width="12.85546875" style="1" bestFit="1" customWidth="1"/>
    <col min="4" max="4" width="8" style="1" bestFit="1" customWidth="1"/>
    <col min="5" max="5" width="24.140625" style="1" customWidth="1"/>
    <col min="6" max="6" width="6.42578125" style="1" bestFit="1" customWidth="1"/>
    <col min="7" max="7" width="13.85546875" style="4" customWidth="1"/>
    <col min="8" max="8" width="8.28515625" style="1" bestFit="1" customWidth="1"/>
    <col min="9" max="9" width="14" style="4" customWidth="1"/>
    <col min="10" max="10" width="6.42578125" style="1" bestFit="1" customWidth="1"/>
    <col min="11" max="11" width="8" style="1" bestFit="1" customWidth="1"/>
    <col min="12" max="12" width="22.28515625" style="1" customWidth="1"/>
    <col min="13" max="13" width="6.42578125" style="1" bestFit="1" customWidth="1"/>
    <col min="14" max="14" width="13" style="4" bestFit="1" customWidth="1"/>
    <col min="15" max="15" width="8" style="1" bestFit="1" customWidth="1"/>
    <col min="16" max="16" width="14.28515625" style="4" bestFit="1" customWidth="1"/>
    <col min="17" max="17" width="6.42578125" style="4" bestFit="1" customWidth="1"/>
    <col min="18" max="18" width="31.140625" style="1" customWidth="1"/>
    <col min="19" max="19" width="16.7109375" style="71" customWidth="1"/>
    <col min="20" max="20" width="13.42578125" style="1" bestFit="1" customWidth="1"/>
    <col min="21" max="21" width="26" style="1" customWidth="1"/>
    <col min="22" max="23" width="9.140625" style="1"/>
    <col min="24" max="24" width="13.85546875" style="1" customWidth="1"/>
    <col min="25" max="25" width="12.85546875" style="1" bestFit="1" customWidth="1"/>
    <col min="26" max="26" width="11.42578125" style="1" bestFit="1" customWidth="1"/>
    <col min="27" max="27" width="8" style="1" bestFit="1" customWidth="1"/>
    <col min="28" max="28" width="10" style="1" bestFit="1" customWidth="1"/>
    <col min="29" max="29" width="8.7109375" style="1" bestFit="1" customWidth="1"/>
    <col min="30" max="30" width="12.28515625" style="1" bestFit="1" customWidth="1"/>
    <col min="31" max="31" width="12.140625" style="1" bestFit="1" customWidth="1"/>
    <col min="32" max="32" width="11.85546875" style="1" bestFit="1" customWidth="1"/>
    <col min="33" max="33" width="11.42578125" style="1" bestFit="1" customWidth="1"/>
    <col min="34" max="34" width="13.7109375" style="1" bestFit="1" customWidth="1"/>
    <col min="35" max="35" width="20" style="1" bestFit="1" customWidth="1"/>
    <col min="36" max="37" width="13.7109375" style="1" customWidth="1"/>
    <col min="38" max="38" width="16.42578125" style="1" bestFit="1" customWidth="1"/>
    <col min="39" max="39" width="13.7109375" style="1" bestFit="1" customWidth="1"/>
    <col min="40" max="40" width="22.85546875" style="1" bestFit="1" customWidth="1"/>
    <col min="41" max="43" width="9.140625" style="1"/>
    <col min="44" max="45" width="11" style="1" bestFit="1" customWidth="1"/>
    <col min="46" max="16384" width="9.140625" style="1"/>
  </cols>
  <sheetData>
    <row r="1" spans="1:21">
      <c r="A1" s="134" t="s">
        <v>456</v>
      </c>
      <c r="D1" s="2" t="s">
        <v>147</v>
      </c>
      <c r="I1" s="4" t="s">
        <v>173</v>
      </c>
      <c r="K1" s="2" t="s">
        <v>148</v>
      </c>
      <c r="P1" s="4" t="s">
        <v>173</v>
      </c>
      <c r="S1" s="72" t="s">
        <v>263</v>
      </c>
    </row>
    <row r="2" spans="1:21">
      <c r="A2" s="18" t="s">
        <v>9</v>
      </c>
      <c r="B2" s="18" t="s">
        <v>10</v>
      </c>
      <c r="C2" s="18" t="s">
        <v>149</v>
      </c>
      <c r="D2" s="6" t="s">
        <v>150</v>
      </c>
      <c r="E2" s="6" t="s">
        <v>5</v>
      </c>
      <c r="F2" s="6" t="s">
        <v>152</v>
      </c>
      <c r="G2" s="9" t="s">
        <v>153</v>
      </c>
      <c r="H2" s="6" t="s">
        <v>172</v>
      </c>
      <c r="I2" s="9" t="s">
        <v>154</v>
      </c>
      <c r="J2" s="90" t="s">
        <v>305</v>
      </c>
      <c r="K2" s="7" t="s">
        <v>150</v>
      </c>
      <c r="L2" s="7" t="s">
        <v>5</v>
      </c>
      <c r="M2" s="7" t="s">
        <v>152</v>
      </c>
      <c r="N2" s="10" t="s">
        <v>153</v>
      </c>
      <c r="O2" s="7" t="s">
        <v>172</v>
      </c>
      <c r="P2" s="10" t="s">
        <v>154</v>
      </c>
      <c r="Q2" s="90" t="s">
        <v>305</v>
      </c>
      <c r="R2" s="20" t="s">
        <v>151</v>
      </c>
      <c r="S2" s="20" t="s">
        <v>262</v>
      </c>
      <c r="T2" s="2" t="s">
        <v>155</v>
      </c>
      <c r="U2" s="2" t="s">
        <v>199</v>
      </c>
    </row>
    <row r="3" spans="1:21">
      <c r="A3" s="1" t="str">
        <f ca="1">_xlfn.XLOOKUP(B3,'01 Sets'!$N$3:$N$26,'01 Sets'!$L$3:$L$26,0)</f>
        <v>Q2</v>
      </c>
      <c r="B3" s="1" t="str">
        <f ca="1">TEXT(C3,"yyyy-mm")</f>
        <v>2025-05</v>
      </c>
      <c r="C3" s="87">
        <f t="shared" ref="C3:C23" ca="1" si="0">TODAY()</f>
        <v>45787</v>
      </c>
      <c r="D3" s="1" t="str">
        <f>_xlfn.XLOOKUP(E3,'01 Sets'!$E:$E,'01 Sets'!$C:$C,0)</f>
        <v>A009</v>
      </c>
      <c r="E3" s="1" t="s">
        <v>185</v>
      </c>
      <c r="F3" s="1" t="s">
        <v>16</v>
      </c>
      <c r="G3" s="11">
        <v>10000</v>
      </c>
      <c r="H3" s="1">
        <f ca="1">_xlfn.XLOOKUP(B3 &amp; "-" &amp; F3,'02 Exchange'!A:A,'02 Exchange'!D:D,0)</f>
        <v>1</v>
      </c>
      <c r="I3" s="4">
        <f ca="1">ROUND(G3*H3,2)</f>
        <v>10000</v>
      </c>
      <c r="K3" s="1" t="str">
        <f>_xlfn.XLOOKUP(L3,'01 Sets'!$E:$E,'01 Sets'!$C:$C,0)</f>
        <v>R001</v>
      </c>
      <c r="L3" s="1" t="s">
        <v>189</v>
      </c>
      <c r="M3" s="1" t="s">
        <v>16</v>
      </c>
      <c r="N3" s="11">
        <f>-G3</f>
        <v>-10000</v>
      </c>
      <c r="O3" s="1">
        <f ca="1">_xlfn.XLOOKUP(B3 &amp; "-" &amp; M3,'02 Exchange'!A:A,'02 Exchange'!D:D,0)</f>
        <v>1</v>
      </c>
      <c r="P3" s="4">
        <f ca="1">ROUND(N3*O3,2)</f>
        <v>-10000</v>
      </c>
      <c r="R3" s="77"/>
      <c r="S3" s="78"/>
      <c r="T3" s="8">
        <f ca="1">G3+N3+I3+P3</f>
        <v>0</v>
      </c>
      <c r="U3" s="13"/>
    </row>
    <row r="4" spans="1:21">
      <c r="A4" s="1" t="str">
        <f ca="1">_xlfn.XLOOKUP(B4,'01 Sets'!$N$3:$N$26,'01 Sets'!$L$3:$L$26,0)</f>
        <v>Q2</v>
      </c>
      <c r="B4" s="1" t="str">
        <f t="shared" ref="B4:B9" ca="1" si="1">TEXT(C4,"yyyy-mm")</f>
        <v>2025-05</v>
      </c>
      <c r="C4" s="87">
        <f t="shared" ca="1" si="0"/>
        <v>45787</v>
      </c>
      <c r="D4" s="1" t="str">
        <f>_xlfn.XLOOKUP(E4,'01 Sets'!$E:$E,'01 Sets'!$C:$C,0)</f>
        <v>R004</v>
      </c>
      <c r="E4" s="1" t="s">
        <v>86</v>
      </c>
      <c r="F4" s="1" t="s">
        <v>16</v>
      </c>
      <c r="G4" s="11">
        <f t="shared" ref="G4" ca="1" si="2">ROUND(RAND()*1000,2)</f>
        <v>328.65</v>
      </c>
      <c r="H4" s="1">
        <f ca="1">_xlfn.XLOOKUP(B4 &amp; "-" &amp; F4,'02 Exchange'!A:A,'02 Exchange'!D:D,0)</f>
        <v>1</v>
      </c>
      <c r="I4" s="4">
        <f t="shared" ref="I4:I9" ca="1" si="3">ROUND(G4*H4,2)</f>
        <v>328.65</v>
      </c>
      <c r="K4" s="1" t="str">
        <f>_xlfn.XLOOKUP(L4,'01 Sets'!$E:$E,'01 Sets'!$C:$C,0)</f>
        <v>L001</v>
      </c>
      <c r="L4" s="1" t="s">
        <v>404</v>
      </c>
      <c r="M4" s="1" t="s">
        <v>16</v>
      </c>
      <c r="N4" s="11">
        <f t="shared" ref="N4:N9" ca="1" si="4">-G4</f>
        <v>-328.65</v>
      </c>
      <c r="O4" s="1">
        <f ca="1">_xlfn.XLOOKUP(B4 &amp; "-" &amp; M4,'02 Exchange'!A:A,'02 Exchange'!D:D,0)</f>
        <v>1</v>
      </c>
      <c r="P4" s="4">
        <f t="shared" ref="P4:P9" ca="1" si="5">ROUND(N4*O4,2)</f>
        <v>-328.65</v>
      </c>
      <c r="R4" s="13"/>
      <c r="S4" s="78"/>
      <c r="T4" s="8">
        <f t="shared" ref="T4:T9" ca="1" si="6">G4+N4+I4+P4</f>
        <v>0</v>
      </c>
      <c r="U4" s="77"/>
    </row>
    <row r="5" spans="1:21">
      <c r="A5" s="1" t="str">
        <f ca="1">_xlfn.XLOOKUP(B5,'01 Sets'!$N$3:$N$26,'01 Sets'!$L$3:$L$26,0)</f>
        <v>Q2</v>
      </c>
      <c r="B5" s="1" t="str">
        <f t="shared" ca="1" si="1"/>
        <v>2025-05</v>
      </c>
      <c r="C5" s="87">
        <f t="shared" ca="1" si="0"/>
        <v>45787</v>
      </c>
      <c r="D5" s="1">
        <f>_xlfn.XLOOKUP(E5,'01 Sets'!$E:$E,'01 Sets'!$C:$C,0)</f>
        <v>0</v>
      </c>
      <c r="F5" s="1" t="s">
        <v>16</v>
      </c>
      <c r="G5" s="11"/>
      <c r="H5" s="1">
        <f ca="1">_xlfn.XLOOKUP(B5 &amp; "-" &amp; F5,'02 Exchange'!A:A,'02 Exchange'!D:D,0)</f>
        <v>1</v>
      </c>
      <c r="I5" s="4">
        <f t="shared" ca="1" si="3"/>
        <v>0</v>
      </c>
      <c r="K5" s="1">
        <f>_xlfn.XLOOKUP(L5,'01 Sets'!$E:$E,'01 Sets'!$C:$C,0)</f>
        <v>0</v>
      </c>
      <c r="M5" s="1" t="s">
        <v>16</v>
      </c>
      <c r="N5" s="11">
        <f t="shared" si="4"/>
        <v>0</v>
      </c>
      <c r="O5" s="1">
        <f ca="1">_xlfn.XLOOKUP(B5 &amp; "-" &amp; M5,'02 Exchange'!A:A,'02 Exchange'!D:D,0)</f>
        <v>1</v>
      </c>
      <c r="P5" s="4">
        <f t="shared" ca="1" si="5"/>
        <v>0</v>
      </c>
      <c r="R5" s="77"/>
      <c r="S5" s="78"/>
      <c r="T5" s="8">
        <f t="shared" ca="1" si="6"/>
        <v>0</v>
      </c>
      <c r="U5" s="77"/>
    </row>
    <row r="6" spans="1:21">
      <c r="A6" s="1" t="str">
        <f ca="1">_xlfn.XLOOKUP(B6,'01 Sets'!$N$3:$N$26,'01 Sets'!$L$3:$L$26,0)</f>
        <v>Q2</v>
      </c>
      <c r="B6" s="1" t="str">
        <f t="shared" ca="1" si="1"/>
        <v>2025-05</v>
      </c>
      <c r="C6" s="87">
        <f t="shared" ca="1" si="0"/>
        <v>45787</v>
      </c>
      <c r="D6" s="1">
        <f>_xlfn.XLOOKUP(E6,'01 Sets'!$E:$E,'01 Sets'!$C:$C,0)</f>
        <v>0</v>
      </c>
      <c r="F6" s="1" t="s">
        <v>16</v>
      </c>
      <c r="G6" s="11"/>
      <c r="H6" s="1">
        <f ca="1">_xlfn.XLOOKUP(B6 &amp; "-" &amp; F6,'02 Exchange'!A:A,'02 Exchange'!D:D,0)</f>
        <v>1</v>
      </c>
      <c r="I6" s="4">
        <f t="shared" ca="1" si="3"/>
        <v>0</v>
      </c>
      <c r="K6" s="1">
        <f>_xlfn.XLOOKUP(L6,'01 Sets'!$E:$E,'01 Sets'!$C:$C,0)</f>
        <v>0</v>
      </c>
      <c r="M6" s="1" t="s">
        <v>16</v>
      </c>
      <c r="N6" s="11">
        <f t="shared" si="4"/>
        <v>0</v>
      </c>
      <c r="O6" s="1">
        <f ca="1">_xlfn.XLOOKUP(B6 &amp; "-" &amp; M6,'02 Exchange'!A:A,'02 Exchange'!D:D,0)</f>
        <v>1</v>
      </c>
      <c r="P6" s="4">
        <f t="shared" ca="1" si="5"/>
        <v>0</v>
      </c>
      <c r="R6" s="77"/>
      <c r="S6" s="78"/>
      <c r="T6" s="8">
        <f t="shared" ca="1" si="6"/>
        <v>0</v>
      </c>
      <c r="U6" s="13"/>
    </row>
    <row r="7" spans="1:21">
      <c r="A7" s="1" t="str">
        <f ca="1">_xlfn.XLOOKUP(B7,'01 Sets'!$N$3:$N$26,'01 Sets'!$L$3:$L$26,0)</f>
        <v>Q2</v>
      </c>
      <c r="B7" s="1" t="str">
        <f t="shared" ca="1" si="1"/>
        <v>2025-05</v>
      </c>
      <c r="C7" s="87">
        <f t="shared" ca="1" si="0"/>
        <v>45787</v>
      </c>
      <c r="D7" s="1">
        <f>_xlfn.XLOOKUP(E7,'01 Sets'!$E:$E,'01 Sets'!$C:$C,0)</f>
        <v>0</v>
      </c>
      <c r="F7" s="1" t="s">
        <v>16</v>
      </c>
      <c r="G7" s="11"/>
      <c r="H7" s="1">
        <f ca="1">_xlfn.XLOOKUP(B7 &amp; "-" &amp; F7,'02 Exchange'!A:A,'02 Exchange'!D:D,0)</f>
        <v>1</v>
      </c>
      <c r="I7" s="4">
        <f t="shared" ca="1" si="3"/>
        <v>0</v>
      </c>
      <c r="K7" s="1">
        <f>_xlfn.XLOOKUP(L7,'01 Sets'!$E:$E,'01 Sets'!$C:$C,0)</f>
        <v>0</v>
      </c>
      <c r="M7" s="1" t="s">
        <v>16</v>
      </c>
      <c r="N7" s="11">
        <f t="shared" si="4"/>
        <v>0</v>
      </c>
      <c r="O7" s="1">
        <f ca="1">_xlfn.XLOOKUP(B7 &amp; "-" &amp; M7,'02 Exchange'!A:A,'02 Exchange'!D:D,0)</f>
        <v>1</v>
      </c>
      <c r="P7" s="4">
        <f t="shared" ca="1" si="5"/>
        <v>0</v>
      </c>
      <c r="R7" s="114"/>
      <c r="S7" s="84"/>
      <c r="T7" s="8">
        <f t="shared" ca="1" si="6"/>
        <v>0</v>
      </c>
      <c r="U7" s="13"/>
    </row>
    <row r="8" spans="1:21">
      <c r="A8" s="1" t="str">
        <f ca="1">_xlfn.XLOOKUP(B8,'01 Sets'!$N$3:$N$26,'01 Sets'!$L$3:$L$26,0)</f>
        <v>Q2</v>
      </c>
      <c r="B8" s="1" t="str">
        <f ca="1">TEXT(C8,"yyyy-mm")</f>
        <v>2025-05</v>
      </c>
      <c r="C8" s="87">
        <f t="shared" ca="1" si="0"/>
        <v>45787</v>
      </c>
      <c r="D8" s="1">
        <f>_xlfn.XLOOKUP(E8,'01 Sets'!$E:$E,'01 Sets'!$C:$C,0)</f>
        <v>0</v>
      </c>
      <c r="F8" s="1" t="s">
        <v>16</v>
      </c>
      <c r="G8" s="11"/>
      <c r="H8" s="1">
        <f ca="1">_xlfn.XLOOKUP(B8 &amp; "-" &amp; F8,'02 Exchange'!A:A,'02 Exchange'!D:D,0)</f>
        <v>1</v>
      </c>
      <c r="I8" s="4">
        <f ca="1">ROUND(G8*H8,2)</f>
        <v>0</v>
      </c>
      <c r="K8" s="1">
        <f>_xlfn.XLOOKUP(L8,'01 Sets'!$E:$E,'01 Sets'!$C:$C,0)</f>
        <v>0</v>
      </c>
      <c r="M8" s="1" t="s">
        <v>16</v>
      </c>
      <c r="N8" s="11">
        <f>-G8</f>
        <v>0</v>
      </c>
      <c r="O8" s="1">
        <f ca="1">_xlfn.XLOOKUP(B8 &amp; "-" &amp; M8,'02 Exchange'!A:A,'02 Exchange'!D:D,0)</f>
        <v>1</v>
      </c>
      <c r="P8" s="4">
        <f ca="1">ROUND(N8*O8,2)</f>
        <v>0</v>
      </c>
      <c r="R8" s="77"/>
      <c r="S8" s="122"/>
      <c r="T8" s="8">
        <f ca="1">G8+N8+I8+P8</f>
        <v>0</v>
      </c>
      <c r="U8" s="74"/>
    </row>
    <row r="9" spans="1:21">
      <c r="A9" s="1" t="str">
        <f ca="1">_xlfn.XLOOKUP(B9,'01 Sets'!$N$3:$N$26,'01 Sets'!$L$3:$L$26,0)</f>
        <v>Q2</v>
      </c>
      <c r="B9" s="1" t="str">
        <f t="shared" ca="1" si="1"/>
        <v>2025-05</v>
      </c>
      <c r="C9" s="87">
        <f t="shared" ca="1" si="0"/>
        <v>45787</v>
      </c>
      <c r="D9" s="1">
        <f>_xlfn.XLOOKUP(E9,'01 Sets'!$E:$E,'01 Sets'!$C:$C,0)</f>
        <v>0</v>
      </c>
      <c r="F9" s="1" t="s">
        <v>16</v>
      </c>
      <c r="G9" s="11"/>
      <c r="H9" s="1">
        <f ca="1">_xlfn.XLOOKUP(B9 &amp; "-" &amp; F9,'02 Exchange'!A:A,'02 Exchange'!D:D,0)</f>
        <v>1</v>
      </c>
      <c r="I9" s="4">
        <f t="shared" ca="1" si="3"/>
        <v>0</v>
      </c>
      <c r="K9" s="1">
        <f>_xlfn.XLOOKUP(L9,'01 Sets'!$E:$E,'01 Sets'!$C:$C,0)</f>
        <v>0</v>
      </c>
      <c r="M9" s="1" t="s">
        <v>16</v>
      </c>
      <c r="N9" s="11">
        <f t="shared" si="4"/>
        <v>0</v>
      </c>
      <c r="O9" s="1">
        <f ca="1">_xlfn.XLOOKUP(B9 &amp; "-" &amp; M9,'02 Exchange'!A:A,'02 Exchange'!D:D,0)</f>
        <v>1</v>
      </c>
      <c r="P9" s="4">
        <f t="shared" ca="1" si="5"/>
        <v>0</v>
      </c>
      <c r="R9" s="100"/>
      <c r="S9" s="78"/>
      <c r="T9" s="8">
        <f t="shared" ca="1" si="6"/>
        <v>0</v>
      </c>
    </row>
    <row r="10" spans="1:21">
      <c r="A10" s="1" t="str">
        <f ca="1">_xlfn.XLOOKUP(B10,'01 Sets'!$N$3:$N$26,'01 Sets'!$L$3:$L$26,0)</f>
        <v>Q2</v>
      </c>
      <c r="B10" s="1" t="str">
        <f t="shared" ref="B10:B23" ca="1" si="7">TEXT(C10,"yyyy-mm")</f>
        <v>2025-05</v>
      </c>
      <c r="C10" s="87">
        <f t="shared" ca="1" si="0"/>
        <v>45787</v>
      </c>
      <c r="D10" s="1">
        <f>_xlfn.XLOOKUP(E10,'01 Sets'!$E:$E,'01 Sets'!$C:$C,0)</f>
        <v>0</v>
      </c>
      <c r="F10" s="1" t="s">
        <v>16</v>
      </c>
      <c r="G10" s="11"/>
      <c r="H10" s="1">
        <f ca="1">_xlfn.XLOOKUP(B10 &amp; "-" &amp; F10,'02 Exchange'!A:A,'02 Exchange'!D:D,0)</f>
        <v>1</v>
      </c>
      <c r="I10" s="4">
        <f t="shared" ref="I10:I23" ca="1" si="8">ROUND(G10*H10,2)</f>
        <v>0</v>
      </c>
      <c r="K10" s="1">
        <f>_xlfn.XLOOKUP(L10,'01 Sets'!$E:$E,'01 Sets'!$C:$C,0)</f>
        <v>0</v>
      </c>
      <c r="M10" s="1" t="s">
        <v>16</v>
      </c>
      <c r="N10" s="11">
        <f t="shared" ref="N10:N23" si="9">-G10</f>
        <v>0</v>
      </c>
      <c r="O10" s="1">
        <f ca="1">_xlfn.XLOOKUP(B10 &amp; "-" &amp; M10,'02 Exchange'!A:A,'02 Exchange'!D:D,0)</f>
        <v>1</v>
      </c>
      <c r="P10" s="4">
        <f t="shared" ref="P10:P23" ca="1" si="10">ROUND(N10*O10,2)</f>
        <v>0</v>
      </c>
      <c r="R10" s="77"/>
      <c r="S10" s="78"/>
      <c r="T10" s="8">
        <f t="shared" ref="T10:T23" ca="1" si="11">G10+N10+I10+P10</f>
        <v>0</v>
      </c>
    </row>
    <row r="11" spans="1:21">
      <c r="A11" s="1" t="str">
        <f ca="1">_xlfn.XLOOKUP(B11,'01 Sets'!$N$3:$N$26,'01 Sets'!$L$3:$L$26,0)</f>
        <v>Q2</v>
      </c>
      <c r="B11" s="1" t="str">
        <f t="shared" ca="1" si="7"/>
        <v>2025-05</v>
      </c>
      <c r="C11" s="87">
        <f t="shared" ca="1" si="0"/>
        <v>45787</v>
      </c>
      <c r="D11" s="1">
        <f>_xlfn.XLOOKUP(E11,'01 Sets'!$E:$E,'01 Sets'!$C:$C,0)</f>
        <v>0</v>
      </c>
      <c r="F11" s="1" t="s">
        <v>16</v>
      </c>
      <c r="G11" s="11"/>
      <c r="H11" s="1">
        <f ca="1">_xlfn.XLOOKUP(B11 &amp; "-" &amp; F11,'02 Exchange'!A:A,'02 Exchange'!D:D,0)</f>
        <v>1</v>
      </c>
      <c r="I11" s="4">
        <f t="shared" ca="1" si="8"/>
        <v>0</v>
      </c>
      <c r="K11" s="1">
        <f>_xlfn.XLOOKUP(L11,'01 Sets'!$E:$E,'01 Sets'!$C:$C,0)</f>
        <v>0</v>
      </c>
      <c r="M11" s="1" t="s">
        <v>16</v>
      </c>
      <c r="N11" s="11">
        <f t="shared" si="9"/>
        <v>0</v>
      </c>
      <c r="O11" s="1">
        <f ca="1">_xlfn.XLOOKUP(B11 &amp; "-" &amp; M11,'02 Exchange'!A:A,'02 Exchange'!D:D,0)</f>
        <v>1</v>
      </c>
      <c r="P11" s="4">
        <f t="shared" ca="1" si="10"/>
        <v>0</v>
      </c>
      <c r="R11" s="77"/>
      <c r="S11" s="78"/>
      <c r="T11" s="8">
        <f t="shared" ca="1" si="11"/>
        <v>0</v>
      </c>
    </row>
    <row r="12" spans="1:21">
      <c r="A12" s="1" t="str">
        <f ca="1">_xlfn.XLOOKUP(B12,'01 Sets'!$N$3:$N$26,'01 Sets'!$L$3:$L$26,0)</f>
        <v>Q2</v>
      </c>
      <c r="B12" s="1" t="str">
        <f t="shared" ca="1" si="7"/>
        <v>2025-05</v>
      </c>
      <c r="C12" s="87">
        <f t="shared" ca="1" si="0"/>
        <v>45787</v>
      </c>
      <c r="D12" s="1">
        <f>_xlfn.XLOOKUP(E12,'01 Sets'!$E:$E,'01 Sets'!$C:$C,0)</f>
        <v>0</v>
      </c>
      <c r="F12" s="1" t="s">
        <v>16</v>
      </c>
      <c r="G12" s="11"/>
      <c r="H12" s="1">
        <f ca="1">_xlfn.XLOOKUP(B12 &amp; "-" &amp; F12,'02 Exchange'!A:A,'02 Exchange'!D:D,0)</f>
        <v>1</v>
      </c>
      <c r="I12" s="4">
        <f t="shared" ca="1" si="8"/>
        <v>0</v>
      </c>
      <c r="K12" s="1">
        <f>_xlfn.XLOOKUP(L12,'01 Sets'!$E:$E,'01 Sets'!$C:$C,0)</f>
        <v>0</v>
      </c>
      <c r="M12" s="1" t="s">
        <v>16</v>
      </c>
      <c r="N12" s="11">
        <f t="shared" si="9"/>
        <v>0</v>
      </c>
      <c r="O12" s="1">
        <f ca="1">_xlfn.XLOOKUP(B12 &amp; "-" &amp; M12,'02 Exchange'!A:A,'02 Exchange'!D:D,0)</f>
        <v>1</v>
      </c>
      <c r="P12" s="4">
        <f t="shared" ca="1" si="10"/>
        <v>0</v>
      </c>
      <c r="R12" s="70"/>
      <c r="S12" s="78"/>
      <c r="T12" s="8">
        <f t="shared" ca="1" si="11"/>
        <v>0</v>
      </c>
    </row>
    <row r="13" spans="1:21">
      <c r="A13" s="1" t="str">
        <f ca="1">_xlfn.XLOOKUP(B13,'01 Sets'!$N$3:$N$26,'01 Sets'!$L$3:$L$26,0)</f>
        <v>Q2</v>
      </c>
      <c r="B13" s="1" t="str">
        <f t="shared" ca="1" si="7"/>
        <v>2025-05</v>
      </c>
      <c r="C13" s="87">
        <f t="shared" ca="1" si="0"/>
        <v>45787</v>
      </c>
      <c r="D13" s="1">
        <f>_xlfn.XLOOKUP(E13,'01 Sets'!$E:$E,'01 Sets'!$C:$C,0)</f>
        <v>0</v>
      </c>
      <c r="F13" s="1" t="s">
        <v>16</v>
      </c>
      <c r="G13" s="11"/>
      <c r="H13" s="1">
        <f ca="1">_xlfn.XLOOKUP(B13 &amp; "-" &amp; F13,'02 Exchange'!A:A,'02 Exchange'!D:D,0)</f>
        <v>1</v>
      </c>
      <c r="I13" s="4">
        <f t="shared" ca="1" si="8"/>
        <v>0</v>
      </c>
      <c r="K13" s="1">
        <f>_xlfn.XLOOKUP(L13,'01 Sets'!$E:$E,'01 Sets'!$C:$C,0)</f>
        <v>0</v>
      </c>
      <c r="M13" s="1" t="s">
        <v>16</v>
      </c>
      <c r="N13" s="11">
        <f t="shared" si="9"/>
        <v>0</v>
      </c>
      <c r="O13" s="1">
        <f ca="1">_xlfn.XLOOKUP(B13 &amp; "-" &amp; M13,'02 Exchange'!A:A,'02 Exchange'!D:D,0)</f>
        <v>1</v>
      </c>
      <c r="P13" s="4">
        <f t="shared" ca="1" si="10"/>
        <v>0</v>
      </c>
      <c r="R13" s="77"/>
      <c r="S13" s="78"/>
      <c r="T13" s="8">
        <f t="shared" ca="1" si="11"/>
        <v>0</v>
      </c>
    </row>
    <row r="14" spans="1:21">
      <c r="A14" s="1" t="str">
        <f ca="1">_xlfn.XLOOKUP(B14,'01 Sets'!$N$3:$N$26,'01 Sets'!$L$3:$L$26,0)</f>
        <v>Q2</v>
      </c>
      <c r="B14" s="1" t="str">
        <f t="shared" ca="1" si="7"/>
        <v>2025-05</v>
      </c>
      <c r="C14" s="87">
        <f t="shared" ca="1" si="0"/>
        <v>45787</v>
      </c>
      <c r="D14" s="1">
        <f>_xlfn.XLOOKUP(E14,'01 Sets'!$E:$E,'01 Sets'!$C:$C,0)</f>
        <v>0</v>
      </c>
      <c r="F14" s="1" t="s">
        <v>16</v>
      </c>
      <c r="G14" s="11"/>
      <c r="H14" s="1">
        <f ca="1">_xlfn.XLOOKUP(B14 &amp; "-" &amp; F14,'02 Exchange'!A:A,'02 Exchange'!D:D,0)</f>
        <v>1</v>
      </c>
      <c r="I14" s="4">
        <f t="shared" ca="1" si="8"/>
        <v>0</v>
      </c>
      <c r="K14" s="1">
        <f>_xlfn.XLOOKUP(L14,'01 Sets'!$E:$E,'01 Sets'!$C:$C,0)</f>
        <v>0</v>
      </c>
      <c r="M14" s="1" t="s">
        <v>16</v>
      </c>
      <c r="N14" s="11">
        <f t="shared" si="9"/>
        <v>0</v>
      </c>
      <c r="O14" s="1">
        <f ca="1">_xlfn.XLOOKUP(B14 &amp; "-" &amp; M14,'02 Exchange'!A:A,'02 Exchange'!D:D,0)</f>
        <v>1</v>
      </c>
      <c r="P14" s="4">
        <f t="shared" ca="1" si="10"/>
        <v>0</v>
      </c>
      <c r="R14" s="77"/>
      <c r="S14" s="78"/>
      <c r="T14" s="8">
        <f t="shared" ca="1" si="11"/>
        <v>0</v>
      </c>
    </row>
    <row r="15" spans="1:21">
      <c r="A15" s="1" t="str">
        <f ca="1">_xlfn.XLOOKUP(B15,'01 Sets'!$N$3:$N$26,'01 Sets'!$L$3:$L$26,0)</f>
        <v>Q2</v>
      </c>
      <c r="B15" s="1" t="str">
        <f t="shared" ca="1" si="7"/>
        <v>2025-05</v>
      </c>
      <c r="C15" s="87">
        <f t="shared" ca="1" si="0"/>
        <v>45787</v>
      </c>
      <c r="D15" s="1">
        <f>_xlfn.XLOOKUP(E15,'01 Sets'!$E:$E,'01 Sets'!$C:$C,0)</f>
        <v>0</v>
      </c>
      <c r="F15" s="1" t="s">
        <v>16</v>
      </c>
      <c r="G15" s="11"/>
      <c r="H15" s="1">
        <f ca="1">_xlfn.XLOOKUP(B15 &amp; "-" &amp; F15,'02 Exchange'!A:A,'02 Exchange'!D:D,0)</f>
        <v>1</v>
      </c>
      <c r="I15" s="4">
        <f t="shared" ca="1" si="8"/>
        <v>0</v>
      </c>
      <c r="K15" s="1">
        <f>_xlfn.XLOOKUP(L15,'01 Sets'!$E:$E,'01 Sets'!$C:$C,0)</f>
        <v>0</v>
      </c>
      <c r="M15" s="1" t="s">
        <v>16</v>
      </c>
      <c r="N15" s="11">
        <f t="shared" si="9"/>
        <v>0</v>
      </c>
      <c r="O15" s="1">
        <f ca="1">_xlfn.XLOOKUP(B15 &amp; "-" &amp; M15,'02 Exchange'!A:A,'02 Exchange'!D:D,0)</f>
        <v>1</v>
      </c>
      <c r="P15" s="4">
        <f t="shared" ca="1" si="10"/>
        <v>0</v>
      </c>
      <c r="R15" s="77"/>
      <c r="S15" s="78"/>
      <c r="T15" s="8">
        <f t="shared" ca="1" si="11"/>
        <v>0</v>
      </c>
      <c r="U15" s="113"/>
    </row>
    <row r="16" spans="1:21">
      <c r="A16" s="1" t="str">
        <f ca="1">_xlfn.XLOOKUP(B16,'01 Sets'!$N$3:$N$26,'01 Sets'!$L$3:$L$26,0)</f>
        <v>Q2</v>
      </c>
      <c r="B16" s="1" t="str">
        <f t="shared" ca="1" si="7"/>
        <v>2025-05</v>
      </c>
      <c r="C16" s="87">
        <f t="shared" ca="1" si="0"/>
        <v>45787</v>
      </c>
      <c r="D16" s="1">
        <f>_xlfn.XLOOKUP(E16,'01 Sets'!$E:$E,'01 Sets'!$C:$C,0)</f>
        <v>0</v>
      </c>
      <c r="F16" s="1" t="s">
        <v>16</v>
      </c>
      <c r="G16" s="11"/>
      <c r="H16" s="1">
        <f ca="1">_xlfn.XLOOKUP(B16 &amp; "-" &amp; F16,'02 Exchange'!A:A,'02 Exchange'!D:D,0)</f>
        <v>1</v>
      </c>
      <c r="I16" s="4">
        <f t="shared" ca="1" si="8"/>
        <v>0</v>
      </c>
      <c r="K16" s="1">
        <f>_xlfn.XLOOKUP(L16,'01 Sets'!$E:$E,'01 Sets'!$C:$C,0)</f>
        <v>0</v>
      </c>
      <c r="M16" s="1" t="s">
        <v>16</v>
      </c>
      <c r="N16" s="11">
        <f t="shared" si="9"/>
        <v>0</v>
      </c>
      <c r="O16" s="1">
        <f ca="1">_xlfn.XLOOKUP(B16 &amp; "-" &amp; M16,'02 Exchange'!A:A,'02 Exchange'!D:D,0)</f>
        <v>1</v>
      </c>
      <c r="P16" s="4">
        <f t="shared" ca="1" si="10"/>
        <v>0</v>
      </c>
      <c r="R16" s="77"/>
      <c r="S16" s="78"/>
      <c r="T16" s="8">
        <f t="shared" ca="1" si="11"/>
        <v>0</v>
      </c>
      <c r="U16" s="113"/>
    </row>
    <row r="17" spans="1:20">
      <c r="A17" s="1" t="str">
        <f ca="1">_xlfn.XLOOKUP(B17,'01 Sets'!$N$3:$N$26,'01 Sets'!$L$3:$L$26,0)</f>
        <v>Q2</v>
      </c>
      <c r="B17" s="1" t="str">
        <f t="shared" ca="1" si="7"/>
        <v>2025-05</v>
      </c>
      <c r="C17" s="87">
        <f t="shared" ca="1" si="0"/>
        <v>45787</v>
      </c>
      <c r="D17" s="1">
        <f>_xlfn.XLOOKUP(E17,'01 Sets'!$E:$E,'01 Sets'!$C:$C,0)</f>
        <v>0</v>
      </c>
      <c r="F17" s="1" t="s">
        <v>16</v>
      </c>
      <c r="G17" s="11"/>
      <c r="H17" s="1">
        <f ca="1">_xlfn.XLOOKUP(B17 &amp; "-" &amp; F17,'02 Exchange'!A:A,'02 Exchange'!D:D,0)</f>
        <v>1</v>
      </c>
      <c r="I17" s="4">
        <f t="shared" ca="1" si="8"/>
        <v>0</v>
      </c>
      <c r="K17" s="1">
        <f>_xlfn.XLOOKUP(L17,'01 Sets'!$E:$E,'01 Sets'!$C:$C,0)</f>
        <v>0</v>
      </c>
      <c r="M17" s="1" t="s">
        <v>16</v>
      </c>
      <c r="N17" s="11">
        <f t="shared" si="9"/>
        <v>0</v>
      </c>
      <c r="O17" s="1">
        <f ca="1">_xlfn.XLOOKUP(B17 &amp; "-" &amp; M17,'02 Exchange'!A:A,'02 Exchange'!D:D,0)</f>
        <v>1</v>
      </c>
      <c r="P17" s="4">
        <f t="shared" ca="1" si="10"/>
        <v>0</v>
      </c>
      <c r="R17" s="81"/>
      <c r="S17" s="82"/>
      <c r="T17" s="8">
        <f t="shared" ca="1" si="11"/>
        <v>0</v>
      </c>
    </row>
    <row r="18" spans="1:20">
      <c r="A18" s="1" t="str">
        <f ca="1">_xlfn.XLOOKUP(B18,'01 Sets'!$N$3:$N$26,'01 Sets'!$L$3:$L$26,0)</f>
        <v>Q2</v>
      </c>
      <c r="B18" s="1" t="str">
        <f t="shared" ca="1" si="7"/>
        <v>2025-05</v>
      </c>
      <c r="C18" s="87">
        <f t="shared" ca="1" si="0"/>
        <v>45787</v>
      </c>
      <c r="D18" s="1">
        <f>_xlfn.XLOOKUP(E18,'01 Sets'!$E:$E,'01 Sets'!$C:$C,0)</f>
        <v>0</v>
      </c>
      <c r="F18" s="1" t="s">
        <v>16</v>
      </c>
      <c r="G18" s="11"/>
      <c r="H18" s="1">
        <f ca="1">_xlfn.XLOOKUP(B18 &amp; "-" &amp; F18,'02 Exchange'!A:A,'02 Exchange'!D:D,0)</f>
        <v>1</v>
      </c>
      <c r="I18" s="4">
        <f t="shared" ca="1" si="8"/>
        <v>0</v>
      </c>
      <c r="K18" s="1">
        <f>_xlfn.XLOOKUP(L18,'01 Sets'!$E:$E,'01 Sets'!$C:$C,0)</f>
        <v>0</v>
      </c>
      <c r="M18" s="1" t="s">
        <v>16</v>
      </c>
      <c r="N18" s="11">
        <f t="shared" si="9"/>
        <v>0</v>
      </c>
      <c r="O18" s="1">
        <f ca="1">_xlfn.XLOOKUP(B18 &amp; "-" &amp; M18,'02 Exchange'!A:A,'02 Exchange'!D:D,0)</f>
        <v>1</v>
      </c>
      <c r="P18" s="4">
        <f t="shared" ca="1" si="10"/>
        <v>0</v>
      </c>
      <c r="R18" s="120"/>
      <c r="S18" s="82"/>
      <c r="T18" s="8">
        <f t="shared" ca="1" si="11"/>
        <v>0</v>
      </c>
    </row>
    <row r="19" spans="1:20">
      <c r="A19" s="1" t="str">
        <f ca="1">_xlfn.XLOOKUP(B19,'01 Sets'!$N$3:$N$26,'01 Sets'!$L$3:$L$26,0)</f>
        <v>Q2</v>
      </c>
      <c r="B19" s="1" t="str">
        <f t="shared" ca="1" si="7"/>
        <v>2025-05</v>
      </c>
      <c r="C19" s="87">
        <f t="shared" ca="1" si="0"/>
        <v>45787</v>
      </c>
      <c r="D19" s="1">
        <f>_xlfn.XLOOKUP(E19,'01 Sets'!$E:$E,'01 Sets'!$C:$C,0)</f>
        <v>0</v>
      </c>
      <c r="F19" s="1" t="s">
        <v>16</v>
      </c>
      <c r="G19" s="11"/>
      <c r="H19" s="1">
        <f ca="1">_xlfn.XLOOKUP(B19 &amp; "-" &amp; F19,'02 Exchange'!A:A,'02 Exchange'!D:D,0)</f>
        <v>1</v>
      </c>
      <c r="I19" s="4">
        <f t="shared" ca="1" si="8"/>
        <v>0</v>
      </c>
      <c r="K19" s="1">
        <f>_xlfn.XLOOKUP(L19,'01 Sets'!$E:$E,'01 Sets'!$C:$C,0)</f>
        <v>0</v>
      </c>
      <c r="M19" s="1" t="s">
        <v>16</v>
      </c>
      <c r="N19" s="11">
        <f t="shared" si="9"/>
        <v>0</v>
      </c>
      <c r="O19" s="1">
        <f ca="1">_xlfn.XLOOKUP(B19 &amp; "-" &amp; M19,'02 Exchange'!A:A,'02 Exchange'!D:D,0)</f>
        <v>1</v>
      </c>
      <c r="P19" s="4">
        <f t="shared" ca="1" si="10"/>
        <v>0</v>
      </c>
      <c r="R19" s="81"/>
      <c r="S19" s="82"/>
      <c r="T19" s="8">
        <f t="shared" ca="1" si="11"/>
        <v>0</v>
      </c>
    </row>
    <row r="20" spans="1:20">
      <c r="A20" s="1" t="str">
        <f ca="1">_xlfn.XLOOKUP(B20,'01 Sets'!$N$3:$N$26,'01 Sets'!$L$3:$L$26,0)</f>
        <v>Q2</v>
      </c>
      <c r="B20" s="1" t="str">
        <f t="shared" ca="1" si="7"/>
        <v>2025-05</v>
      </c>
      <c r="C20" s="87">
        <f t="shared" ca="1" si="0"/>
        <v>45787</v>
      </c>
      <c r="D20" s="1">
        <f>_xlfn.XLOOKUP(E20,'01 Sets'!$E:$E,'01 Sets'!$C:$C,0)</f>
        <v>0</v>
      </c>
      <c r="F20" s="1" t="s">
        <v>16</v>
      </c>
      <c r="G20" s="11"/>
      <c r="H20" s="1">
        <f ca="1">_xlfn.XLOOKUP(B20 &amp; "-" &amp; F20,'02 Exchange'!A:A,'02 Exchange'!D:D,0)</f>
        <v>1</v>
      </c>
      <c r="I20" s="4">
        <f t="shared" ca="1" si="8"/>
        <v>0</v>
      </c>
      <c r="K20" s="1">
        <f>_xlfn.XLOOKUP(L20,'01 Sets'!$E:$E,'01 Sets'!$C:$C,0)</f>
        <v>0</v>
      </c>
      <c r="M20" s="1" t="s">
        <v>16</v>
      </c>
      <c r="N20" s="11">
        <f t="shared" si="9"/>
        <v>0</v>
      </c>
      <c r="O20" s="1">
        <f ca="1">_xlfn.XLOOKUP(B20 &amp; "-" &amp; M20,'02 Exchange'!A:A,'02 Exchange'!D:D,0)</f>
        <v>1</v>
      </c>
      <c r="P20" s="4">
        <f t="shared" ca="1" si="10"/>
        <v>0</v>
      </c>
      <c r="R20" s="81"/>
      <c r="S20" s="82"/>
      <c r="T20" s="8">
        <f t="shared" ca="1" si="11"/>
        <v>0</v>
      </c>
    </row>
    <row r="21" spans="1:20">
      <c r="A21" s="1" t="str">
        <f ca="1">_xlfn.XLOOKUP(B21,'01 Sets'!$N$3:$N$26,'01 Sets'!$L$3:$L$26,0)</f>
        <v>Q2</v>
      </c>
      <c r="B21" s="1" t="str">
        <f t="shared" ca="1" si="7"/>
        <v>2025-05</v>
      </c>
      <c r="C21" s="87">
        <f t="shared" ca="1" si="0"/>
        <v>45787</v>
      </c>
      <c r="D21" s="1">
        <f>_xlfn.XLOOKUP(E21,'01 Sets'!$E:$E,'01 Sets'!$C:$C,0)</f>
        <v>0</v>
      </c>
      <c r="F21" s="1" t="s">
        <v>16</v>
      </c>
      <c r="G21" s="11"/>
      <c r="H21" s="1">
        <f ca="1">_xlfn.XLOOKUP(B21 &amp; "-" &amp; F21,'02 Exchange'!A:A,'02 Exchange'!D:D,0)</f>
        <v>1</v>
      </c>
      <c r="I21" s="4">
        <f t="shared" ca="1" si="8"/>
        <v>0</v>
      </c>
      <c r="K21" s="1">
        <f>_xlfn.XLOOKUP(L21,'01 Sets'!$E:$E,'01 Sets'!$C:$C,0)</f>
        <v>0</v>
      </c>
      <c r="M21" s="1" t="s">
        <v>16</v>
      </c>
      <c r="N21" s="11">
        <f t="shared" si="9"/>
        <v>0</v>
      </c>
      <c r="O21" s="1">
        <f ca="1">_xlfn.XLOOKUP(B21 &amp; "-" &amp; M21,'02 Exchange'!A:A,'02 Exchange'!D:D,0)</f>
        <v>1</v>
      </c>
      <c r="P21" s="4">
        <f t="shared" ca="1" si="10"/>
        <v>0</v>
      </c>
      <c r="R21" s="81"/>
      <c r="S21" s="82"/>
      <c r="T21" s="8">
        <f t="shared" ca="1" si="11"/>
        <v>0</v>
      </c>
    </row>
    <row r="22" spans="1:20">
      <c r="A22" s="1" t="str">
        <f ca="1">_xlfn.XLOOKUP(B22,'01 Sets'!$N$3:$N$26,'01 Sets'!$L$3:$L$26,0)</f>
        <v>Q2</v>
      </c>
      <c r="B22" s="1" t="str">
        <f t="shared" ca="1" si="7"/>
        <v>2025-05</v>
      </c>
      <c r="C22" s="87">
        <f t="shared" ca="1" si="0"/>
        <v>45787</v>
      </c>
      <c r="D22" s="1">
        <f>_xlfn.XLOOKUP(E22,'01 Sets'!$E:$E,'01 Sets'!$C:$C,0)</f>
        <v>0</v>
      </c>
      <c r="F22" s="1" t="s">
        <v>16</v>
      </c>
      <c r="G22" s="11"/>
      <c r="H22" s="1">
        <f ca="1">_xlfn.XLOOKUP(B22 &amp; "-" &amp; F22,'02 Exchange'!A:A,'02 Exchange'!D:D,0)</f>
        <v>1</v>
      </c>
      <c r="I22" s="4">
        <f t="shared" ca="1" si="8"/>
        <v>0</v>
      </c>
      <c r="K22" s="1">
        <f>_xlfn.XLOOKUP(L22,'01 Sets'!$E:$E,'01 Sets'!$C:$C,0)</f>
        <v>0</v>
      </c>
      <c r="M22" s="1" t="s">
        <v>16</v>
      </c>
      <c r="N22" s="11">
        <f t="shared" si="9"/>
        <v>0</v>
      </c>
      <c r="O22" s="1">
        <f ca="1">_xlfn.XLOOKUP(B22 &amp; "-" &amp; M22,'02 Exchange'!A:A,'02 Exchange'!D:D,0)</f>
        <v>1</v>
      </c>
      <c r="P22" s="4">
        <f t="shared" ca="1" si="10"/>
        <v>0</v>
      </c>
      <c r="R22" s="100"/>
      <c r="S22" s="82"/>
      <c r="T22" s="8">
        <f t="shared" ca="1" si="11"/>
        <v>0</v>
      </c>
    </row>
    <row r="23" spans="1:20">
      <c r="A23" s="1" t="str">
        <f ca="1">_xlfn.XLOOKUP(B23,'01 Sets'!$N$3:$N$26,'01 Sets'!$L$3:$L$26,0)</f>
        <v>Q2</v>
      </c>
      <c r="B23" s="1" t="str">
        <f t="shared" ca="1" si="7"/>
        <v>2025-05</v>
      </c>
      <c r="C23" s="87">
        <f t="shared" ca="1" si="0"/>
        <v>45787</v>
      </c>
      <c r="D23" s="1">
        <f>_xlfn.XLOOKUP(E23,'01 Sets'!$E:$E,'01 Sets'!$C:$C,0)</f>
        <v>0</v>
      </c>
      <c r="F23" s="1" t="s">
        <v>16</v>
      </c>
      <c r="G23" s="11"/>
      <c r="H23" s="1">
        <f ca="1">_xlfn.XLOOKUP(B23 &amp; "-" &amp; F23,'02 Exchange'!A:A,'02 Exchange'!D:D,0)</f>
        <v>1</v>
      </c>
      <c r="I23" s="4">
        <f t="shared" ca="1" si="8"/>
        <v>0</v>
      </c>
      <c r="K23" s="1">
        <f>_xlfn.XLOOKUP(L23,'01 Sets'!$E:$E,'01 Sets'!$C:$C,0)</f>
        <v>0</v>
      </c>
      <c r="M23" s="1" t="s">
        <v>16</v>
      </c>
      <c r="N23" s="11">
        <f t="shared" si="9"/>
        <v>0</v>
      </c>
      <c r="O23" s="1">
        <f ca="1">_xlfn.XLOOKUP(B23 &amp; "-" &amp; M23,'02 Exchange'!A:A,'02 Exchange'!D:D,0)</f>
        <v>1</v>
      </c>
      <c r="P23" s="4">
        <f t="shared" ca="1" si="10"/>
        <v>0</v>
      </c>
      <c r="R23" s="114"/>
      <c r="S23" s="82"/>
      <c r="T23" s="8">
        <f t="shared" ca="1" si="11"/>
        <v>0</v>
      </c>
    </row>
    <row r="25" spans="1:20">
      <c r="A25" s="137" t="s">
        <v>433</v>
      </c>
    </row>
    <row r="26" spans="1:20">
      <c r="B26" s="137" t="s">
        <v>432</v>
      </c>
    </row>
    <row r="27" spans="1:20">
      <c r="C27" s="137" t="s">
        <v>431</v>
      </c>
    </row>
    <row r="28" spans="1:20">
      <c r="D28" s="137" t="s">
        <v>434</v>
      </c>
    </row>
    <row r="29" spans="1:20">
      <c r="F29" s="137" t="s">
        <v>435</v>
      </c>
    </row>
    <row r="30" spans="1:20">
      <c r="G30" s="137" t="s">
        <v>436</v>
      </c>
    </row>
    <row r="31" spans="1:20">
      <c r="H31" s="137" t="s">
        <v>437</v>
      </c>
    </row>
    <row r="32" spans="1:20">
      <c r="I32" s="137" t="s">
        <v>438</v>
      </c>
    </row>
    <row r="33" spans="11:20">
      <c r="K33" s="137" t="s">
        <v>439</v>
      </c>
    </row>
    <row r="34" spans="11:20">
      <c r="R34" s="137" t="s">
        <v>440</v>
      </c>
    </row>
    <row r="35" spans="11:20">
      <c r="S35" s="137" t="s">
        <v>441</v>
      </c>
    </row>
    <row r="36" spans="11:20">
      <c r="T36" s="137" t="s">
        <v>442</v>
      </c>
    </row>
  </sheetData>
  <autoFilter ref="A2:U23" xr:uid="{88099BED-C500-49A6-8102-588000E2C722}"/>
  <phoneticPr fontId="3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CB40C9-D793-45F9-9046-85D4441DF230}">
          <x14:formula1>
            <xm:f>'01 Sets'!$I$3:$I$7</xm:f>
          </x14:formula1>
          <xm:sqref>F3:F23 M3:M23</xm:sqref>
        </x14:dataValidation>
        <x14:dataValidation type="list" allowBlank="1" showInputMessage="1" showErrorMessage="1" xr:uid="{20D50FD3-2A3F-4F28-B2D0-141667805CA7}">
          <x14:formula1>
            <xm:f>'01 Sets'!$E$3:$E$211</xm:f>
          </x14:formula1>
          <xm:sqref>E3 L3</xm:sqref>
        </x14:dataValidation>
        <x14:dataValidation type="list" allowBlank="1" showInputMessage="1" showErrorMessage="1" xr:uid="{158E49C9-B964-4104-BECE-710B576686AF}">
          <x14:formula1>
            <xm:f>'01 Sets'!$E$3:$E$57</xm:f>
          </x14:formula1>
          <xm:sqref>E4:E23 L4:L23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606A-870E-4FE8-8B56-C0B1F1E3DA86}">
  <sheetPr codeName="Sheet5">
    <tabColor theme="0"/>
  </sheetPr>
  <dimension ref="A1:AE190"/>
  <sheetViews>
    <sheetView zoomScale="85" zoomScaleNormal="85" workbookViewId="0">
      <pane ySplit="1" topLeftCell="A2" activePane="bottomLeft" state="frozen"/>
      <selection pane="bottomLeft" activeCell="A3" sqref="A3"/>
    </sheetView>
  </sheetViews>
  <sheetFormatPr defaultColWidth="9.140625" defaultRowHeight="16.5"/>
  <cols>
    <col min="1" max="1" width="7.7109375" style="13" customWidth="1"/>
    <col min="2" max="2" width="18.85546875" style="13" customWidth="1"/>
    <col min="3" max="4" width="12.85546875" style="13" bestFit="1" customWidth="1"/>
    <col min="5" max="5" width="15.42578125" style="13" customWidth="1"/>
    <col min="6" max="6" width="13.42578125" style="13" bestFit="1" customWidth="1"/>
    <col min="7" max="7" width="13.28515625" style="13" customWidth="1"/>
    <col min="8" max="8" width="14.28515625" style="13" customWidth="1"/>
    <col min="9" max="9" width="16.85546875" style="13" customWidth="1"/>
    <col min="10" max="10" width="13.85546875" style="13" bestFit="1" customWidth="1"/>
    <col min="11" max="11" width="13.140625" style="13" bestFit="1" customWidth="1"/>
    <col min="12" max="12" width="14.140625" style="13" customWidth="1"/>
    <col min="13" max="13" width="12.7109375" style="13" customWidth="1"/>
    <col min="14" max="14" width="13.85546875" style="13" bestFit="1" customWidth="1"/>
    <col min="15" max="15" width="12.85546875" style="13" bestFit="1" customWidth="1"/>
    <col min="16" max="16" width="15.140625" style="13" customWidth="1"/>
    <col min="17" max="17" width="12.140625" style="13" customWidth="1"/>
    <col min="18" max="18" width="13.85546875" style="13" customWidth="1"/>
    <col min="19" max="19" width="12.85546875" style="13" bestFit="1" customWidth="1"/>
    <col min="20" max="20" width="11.85546875" style="13" bestFit="1" customWidth="1"/>
    <col min="21" max="22" width="13.7109375" style="13" bestFit="1" customWidth="1"/>
    <col min="23" max="23" width="13" style="13" bestFit="1" customWidth="1"/>
    <col min="24" max="24" width="12.85546875" style="13" bestFit="1" customWidth="1"/>
    <col min="25" max="26" width="14.42578125" style="13" bestFit="1" customWidth="1"/>
    <col min="27" max="27" width="16.42578125" style="13" bestFit="1" customWidth="1"/>
    <col min="28" max="28" width="12.85546875" style="13" bestFit="1" customWidth="1"/>
    <col min="29" max="29" width="13.7109375" style="13" bestFit="1" customWidth="1"/>
    <col min="30" max="39" width="12.85546875" style="13" bestFit="1" customWidth="1"/>
    <col min="40" max="16384" width="9.140625" style="13"/>
  </cols>
  <sheetData>
    <row r="1" spans="1:31">
      <c r="A1" s="96" t="s">
        <v>363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80"/>
    </row>
    <row r="3" spans="1:31">
      <c r="A3" s="116"/>
    </row>
    <row r="4" spans="1:31">
      <c r="A4" s="116"/>
    </row>
    <row r="5" spans="1:31">
      <c r="A5" s="116"/>
    </row>
    <row r="6" spans="1:31">
      <c r="A6" s="116"/>
    </row>
    <row r="7" spans="1:31">
      <c r="A7" s="116"/>
    </row>
    <row r="8" spans="1:31">
      <c r="A8" s="116"/>
    </row>
    <row r="9" spans="1:31">
      <c r="A9" s="116"/>
    </row>
    <row r="10" spans="1:31">
      <c r="A10" s="116"/>
    </row>
    <row r="11" spans="1:31">
      <c r="A11" s="116"/>
    </row>
    <row r="12" spans="1:31">
      <c r="A12" s="116"/>
    </row>
    <row r="13" spans="1:31">
      <c r="A13" s="116"/>
    </row>
    <row r="14" spans="1:31">
      <c r="A14" s="116"/>
    </row>
    <row r="15" spans="1:31">
      <c r="A15" s="116"/>
    </row>
    <row r="16" spans="1:31">
      <c r="A16" s="116"/>
    </row>
    <row r="17" spans="1:1">
      <c r="A17" s="116"/>
    </row>
    <row r="18" spans="1:1">
      <c r="A18" s="116"/>
    </row>
    <row r="19" spans="1:1">
      <c r="A19" s="116"/>
    </row>
    <row r="20" spans="1:1">
      <c r="A20" s="116"/>
    </row>
    <row r="21" spans="1:1">
      <c r="A21" s="116"/>
    </row>
    <row r="22" spans="1:1">
      <c r="A22" s="116"/>
    </row>
    <row r="23" spans="1:1">
      <c r="A23" s="116"/>
    </row>
    <row r="24" spans="1:1">
      <c r="A24" s="116"/>
    </row>
    <row r="25" spans="1:1">
      <c r="A25" s="116"/>
    </row>
    <row r="26" spans="1:1">
      <c r="A26" s="116"/>
    </row>
    <row r="27" spans="1:1">
      <c r="A27" s="116"/>
    </row>
    <row r="28" spans="1:1">
      <c r="A28" s="116"/>
    </row>
    <row r="29" spans="1:1">
      <c r="A29" s="116"/>
    </row>
    <row r="30" spans="1:1">
      <c r="A30" s="116"/>
    </row>
    <row r="31" spans="1:1">
      <c r="A31" s="116"/>
    </row>
    <row r="32" spans="1:1">
      <c r="A32" s="116"/>
    </row>
    <row r="33" spans="1:1">
      <c r="A33" s="116"/>
    </row>
    <row r="34" spans="1:1">
      <c r="A34" s="116"/>
    </row>
    <row r="35" spans="1:1">
      <c r="A35" s="116"/>
    </row>
    <row r="36" spans="1:1">
      <c r="A36" s="116"/>
    </row>
    <row r="37" spans="1:1">
      <c r="A37" s="116"/>
    </row>
    <row r="38" spans="1:1">
      <c r="A38" s="116"/>
    </row>
    <row r="39" spans="1:1">
      <c r="A39" s="116"/>
    </row>
    <row r="40" spans="1:1">
      <c r="A40" s="116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116"/>
    </row>
    <row r="67" spans="1:1">
      <c r="A67" s="116"/>
    </row>
    <row r="68" spans="1:1">
      <c r="A68" s="116"/>
    </row>
    <row r="69" spans="1:1">
      <c r="A69" s="116"/>
    </row>
    <row r="70" spans="1:1">
      <c r="A70" s="116"/>
    </row>
    <row r="71" spans="1:1">
      <c r="A71" s="116"/>
    </row>
    <row r="72" spans="1:1">
      <c r="A72" s="116"/>
    </row>
    <row r="73" spans="1:1">
      <c r="A73" s="116"/>
    </row>
    <row r="74" spans="1:1">
      <c r="A74" s="116"/>
    </row>
    <row r="75" spans="1:1">
      <c r="A75" s="116"/>
    </row>
    <row r="76" spans="1:1">
      <c r="A76" s="116"/>
    </row>
    <row r="77" spans="1:1">
      <c r="A77" s="116"/>
    </row>
    <row r="78" spans="1:1">
      <c r="A78" s="116"/>
    </row>
    <row r="79" spans="1:1">
      <c r="A79" s="116"/>
    </row>
    <row r="80" spans="1:1">
      <c r="A80" s="116"/>
    </row>
    <row r="81" spans="1:1">
      <c r="A81" s="116"/>
    </row>
    <row r="82" spans="1:1">
      <c r="A82" s="116"/>
    </row>
    <row r="83" spans="1:1">
      <c r="A83" s="80"/>
    </row>
    <row r="84" spans="1:1">
      <c r="A84" s="116"/>
    </row>
    <row r="85" spans="1:1">
      <c r="A85" s="116"/>
    </row>
    <row r="86" spans="1:1">
      <c r="A86" s="116"/>
    </row>
    <row r="87" spans="1:1">
      <c r="A87" s="116"/>
    </row>
    <row r="88" spans="1:1">
      <c r="A88" s="116"/>
    </row>
    <row r="89" spans="1:1">
      <c r="A89" s="116"/>
    </row>
    <row r="90" spans="1:1">
      <c r="A90" s="116"/>
    </row>
    <row r="91" spans="1:1">
      <c r="A91" s="116"/>
    </row>
    <row r="92" spans="1:1">
      <c r="A92" s="80"/>
    </row>
    <row r="93" spans="1:1">
      <c r="A93" s="116"/>
    </row>
    <row r="94" spans="1:1">
      <c r="A94" s="116"/>
    </row>
    <row r="95" spans="1:1">
      <c r="A95" s="116"/>
    </row>
    <row r="96" spans="1:1">
      <c r="A96" s="116"/>
    </row>
    <row r="97" spans="1:1">
      <c r="A97" s="116"/>
    </row>
    <row r="98" spans="1:1">
      <c r="A98" s="116"/>
    </row>
    <row r="99" spans="1:1">
      <c r="A99" s="116"/>
    </row>
    <row r="100" spans="1:1">
      <c r="A100" s="116"/>
    </row>
    <row r="101" spans="1:1">
      <c r="A101" s="116"/>
    </row>
    <row r="102" spans="1:1">
      <c r="A102" s="116"/>
    </row>
    <row r="103" spans="1:1">
      <c r="A103" s="116"/>
    </row>
    <row r="104" spans="1:1">
      <c r="A104" s="116"/>
    </row>
    <row r="105" spans="1:1">
      <c r="A105" s="116"/>
    </row>
    <row r="106" spans="1:1">
      <c r="A106" s="116"/>
    </row>
    <row r="107" spans="1:1">
      <c r="A107" s="116"/>
    </row>
    <row r="108" spans="1:1">
      <c r="A108" s="116"/>
    </row>
    <row r="109" spans="1:1">
      <c r="A109" s="116"/>
    </row>
    <row r="110" spans="1:1">
      <c r="A110" s="116"/>
    </row>
    <row r="111" spans="1:1">
      <c r="A111" s="116"/>
    </row>
    <row r="112" spans="1:1">
      <c r="A112" s="116"/>
    </row>
    <row r="113" spans="1:1">
      <c r="A113" s="116"/>
    </row>
    <row r="114" spans="1:1">
      <c r="A114" s="116"/>
    </row>
    <row r="115" spans="1:1">
      <c r="A115" s="80"/>
    </row>
    <row r="116" spans="1:1">
      <c r="A116" s="116"/>
    </row>
    <row r="117" spans="1:1">
      <c r="A117" s="116"/>
    </row>
    <row r="118" spans="1:1">
      <c r="A118" s="116"/>
    </row>
    <row r="119" spans="1:1">
      <c r="A119" s="116"/>
    </row>
    <row r="120" spans="1:1">
      <c r="A120" s="116"/>
    </row>
    <row r="121" spans="1:1">
      <c r="A121" s="116"/>
    </row>
    <row r="122" spans="1:1">
      <c r="A122" s="116"/>
    </row>
    <row r="123" spans="1:1">
      <c r="A123" s="80"/>
    </row>
    <row r="124" spans="1:1">
      <c r="A124" s="116"/>
    </row>
    <row r="125" spans="1:1">
      <c r="A125" s="116"/>
    </row>
    <row r="126" spans="1:1">
      <c r="A126" s="116"/>
    </row>
    <row r="127" spans="1:1">
      <c r="A127" s="116"/>
    </row>
    <row r="128" spans="1:1">
      <c r="A128" s="116"/>
    </row>
    <row r="129" spans="1:1">
      <c r="A129" s="116"/>
    </row>
    <row r="130" spans="1:1">
      <c r="A130" s="116"/>
    </row>
    <row r="131" spans="1:1">
      <c r="A131" s="116"/>
    </row>
    <row r="132" spans="1:1">
      <c r="A132" s="116"/>
    </row>
    <row r="133" spans="1:1">
      <c r="A133" s="116"/>
    </row>
    <row r="134" spans="1:1">
      <c r="A134" s="116"/>
    </row>
    <row r="135" spans="1:1">
      <c r="A135" s="116"/>
    </row>
    <row r="136" spans="1:1">
      <c r="A136" s="116"/>
    </row>
    <row r="137" spans="1:1">
      <c r="A137" s="116"/>
    </row>
    <row r="138" spans="1:1">
      <c r="A138" s="116"/>
    </row>
    <row r="139" spans="1:1">
      <c r="A139" s="116"/>
    </row>
    <row r="140" spans="1:1">
      <c r="A140" s="116"/>
    </row>
    <row r="141" spans="1:1">
      <c r="A141" s="116"/>
    </row>
    <row r="142" spans="1:1">
      <c r="A142" s="116"/>
    </row>
    <row r="143" spans="1:1">
      <c r="A143" s="116"/>
    </row>
    <row r="144" spans="1:1">
      <c r="A144" s="116"/>
    </row>
    <row r="145" spans="1:1">
      <c r="A145" s="116"/>
    </row>
    <row r="146" spans="1:1">
      <c r="A146" s="116"/>
    </row>
    <row r="147" spans="1:1">
      <c r="A147" s="116"/>
    </row>
    <row r="148" spans="1:1">
      <c r="A148" s="116"/>
    </row>
    <row r="149" spans="1:1">
      <c r="A149" s="116"/>
    </row>
    <row r="150" spans="1:1">
      <c r="A150" s="116"/>
    </row>
    <row r="151" spans="1:1">
      <c r="A151" s="116"/>
    </row>
    <row r="152" spans="1:1">
      <c r="A152" s="116"/>
    </row>
    <row r="153" spans="1:1">
      <c r="A153" s="116"/>
    </row>
    <row r="154" spans="1:1">
      <c r="A154" s="116"/>
    </row>
    <row r="155" spans="1:1">
      <c r="A155" s="116"/>
    </row>
    <row r="156" spans="1:1">
      <c r="A156" s="116"/>
    </row>
    <row r="157" spans="1:1">
      <c r="A157" s="80"/>
    </row>
    <row r="158" spans="1:1">
      <c r="A158" s="116"/>
    </row>
    <row r="159" spans="1:1">
      <c r="A159" s="116"/>
    </row>
    <row r="160" spans="1:1">
      <c r="A160" s="116"/>
    </row>
    <row r="161" spans="1:1">
      <c r="A161" s="116"/>
    </row>
    <row r="162" spans="1:1">
      <c r="A162" s="116"/>
    </row>
    <row r="163" spans="1:1">
      <c r="A163" s="116"/>
    </row>
    <row r="164" spans="1:1">
      <c r="A164" s="116"/>
    </row>
    <row r="165" spans="1:1">
      <c r="A165" s="116"/>
    </row>
    <row r="166" spans="1:1">
      <c r="A166" s="116"/>
    </row>
    <row r="167" spans="1:1">
      <c r="A167" s="116"/>
    </row>
    <row r="168" spans="1:1">
      <c r="A168" s="116"/>
    </row>
    <row r="169" spans="1:1">
      <c r="A169" s="116"/>
    </row>
    <row r="170" spans="1:1">
      <c r="A170" s="116"/>
    </row>
    <row r="171" spans="1:1">
      <c r="A171" s="116"/>
    </row>
    <row r="172" spans="1:1">
      <c r="A172" s="116"/>
    </row>
    <row r="173" spans="1:1">
      <c r="A173" s="116"/>
    </row>
    <row r="174" spans="1:1">
      <c r="A174" s="116"/>
    </row>
    <row r="175" spans="1:1">
      <c r="A175" s="80"/>
    </row>
    <row r="176" spans="1:1">
      <c r="A176" s="116"/>
    </row>
    <row r="177" spans="1:1">
      <c r="A177" s="116"/>
    </row>
    <row r="178" spans="1:1">
      <c r="A178" s="116"/>
    </row>
    <row r="179" spans="1:1">
      <c r="A179" s="116"/>
    </row>
    <row r="180" spans="1:1">
      <c r="A180" s="116"/>
    </row>
    <row r="181" spans="1:1">
      <c r="A181" s="116"/>
    </row>
    <row r="182" spans="1:1">
      <c r="A182" s="116"/>
    </row>
    <row r="183" spans="1:1">
      <c r="A183" s="116"/>
    </row>
    <row r="184" spans="1:1">
      <c r="A184" s="116"/>
    </row>
    <row r="185" spans="1:1">
      <c r="A185" s="116"/>
    </row>
    <row r="186" spans="1:1">
      <c r="A186" s="116"/>
    </row>
    <row r="187" spans="1:1">
      <c r="A187" s="116"/>
    </row>
    <row r="188" spans="1:1">
      <c r="A188" s="116"/>
    </row>
    <row r="189" spans="1:1">
      <c r="A189" s="116"/>
    </row>
    <row r="190" spans="1:1">
      <c r="A190" s="116"/>
    </row>
  </sheetData>
  <phoneticPr fontId="3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8856-6C16-41B6-AC71-F95D6DDAB849}">
  <sheetPr codeName="Sheet7">
    <tabColor rgb="FF002060"/>
  </sheetPr>
  <dimension ref="A1"/>
  <sheetViews>
    <sheetView zoomScale="55" zoomScaleNormal="55" workbookViewId="0">
      <selection activeCell="H14" sqref="H14"/>
    </sheetView>
  </sheetViews>
  <sheetFormatPr defaultColWidth="9.140625" defaultRowHeight="16.5"/>
  <cols>
    <col min="1" max="16384" width="9.140625" style="1"/>
  </cols>
  <sheetData/>
  <phoneticPr fontId="3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4E25-6B68-42F7-9CBE-482F7F03ED2E}">
  <sheetPr codeName="Sheet8">
    <tabColor theme="0"/>
  </sheetPr>
  <dimension ref="A1:BB74"/>
  <sheetViews>
    <sheetView zoomScale="70" zoomScaleNormal="7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C64" sqref="C64"/>
    </sheetView>
  </sheetViews>
  <sheetFormatPr defaultColWidth="9.140625" defaultRowHeight="16.5" outlineLevelCol="1"/>
  <cols>
    <col min="1" max="1" width="13.7109375" style="51" customWidth="1"/>
    <col min="2" max="2" width="9.140625" style="51" customWidth="1"/>
    <col min="3" max="3" width="32" style="51" customWidth="1"/>
    <col min="4" max="4" width="24.85546875" style="51" customWidth="1"/>
    <col min="5" max="5" width="19.42578125" style="51" customWidth="1"/>
    <col min="6" max="6" width="13.140625" style="51" customWidth="1" outlineLevel="1"/>
    <col min="7" max="7" width="13.85546875" style="51" customWidth="1" outlineLevel="1"/>
    <col min="8" max="8" width="16.140625" style="51" customWidth="1" outlineLevel="1"/>
    <col min="9" max="9" width="13.42578125" style="51" customWidth="1" outlineLevel="1"/>
    <col min="10" max="11" width="14.28515625" style="51" customWidth="1" outlineLevel="1"/>
    <col min="12" max="12" width="13.42578125" style="51" customWidth="1" outlineLevel="1"/>
    <col min="13" max="14" width="14.28515625" style="51" customWidth="1" outlineLevel="1"/>
    <col min="15" max="15" width="13.42578125" style="51" customWidth="1" outlineLevel="1"/>
    <col min="16" max="17" width="14.28515625" style="51" customWidth="1" outlineLevel="1"/>
    <col min="18" max="20" width="15.7109375" style="51" customWidth="1" outlineLevel="1"/>
    <col min="21" max="22" width="9.42578125" style="51" customWidth="1" outlineLevel="1"/>
    <col min="23" max="23" width="14.28515625" style="51" customWidth="1" outlineLevel="1"/>
    <col min="24" max="25" width="9.42578125" style="51" customWidth="1" outlineLevel="1"/>
    <col min="26" max="26" width="14.28515625" style="51" customWidth="1" outlineLevel="1"/>
    <col min="27" max="28" width="9.42578125" style="51" customWidth="1" outlineLevel="1"/>
    <col min="29" max="29" width="14.28515625" style="51" customWidth="1" outlineLevel="1"/>
    <col min="30" max="31" width="9.42578125" style="51" customWidth="1" outlineLevel="1"/>
    <col min="32" max="32" width="14.28515625" style="51" customWidth="1" outlineLevel="1"/>
    <col min="33" max="34" width="9.42578125" style="51" customWidth="1" outlineLevel="1"/>
    <col min="35" max="35" width="14.28515625" style="51" customWidth="1" outlineLevel="1"/>
    <col min="36" max="37" width="9.42578125" style="51" customWidth="1" outlineLevel="1"/>
    <col min="38" max="38" width="14.28515625" style="51" customWidth="1" outlineLevel="1"/>
    <col min="39" max="40" width="9.42578125" style="51" customWidth="1" outlineLevel="1"/>
    <col min="41" max="41" width="14.28515625" style="51" customWidth="1" outlineLevel="1"/>
    <col min="42" max="42" width="19.42578125" style="51" bestFit="1" customWidth="1"/>
    <col min="43" max="43" width="12.28515625" style="51" bestFit="1" customWidth="1"/>
    <col min="44" max="44" width="13.85546875" style="51" bestFit="1" customWidth="1"/>
    <col min="45" max="45" width="11" style="51" bestFit="1" customWidth="1"/>
    <col min="46" max="46" width="12.28515625" style="51" bestFit="1" customWidth="1"/>
    <col min="47" max="47" width="12.85546875" style="51" bestFit="1" customWidth="1"/>
    <col min="48" max="50" width="9.140625" style="51"/>
    <col min="51" max="51" width="16.85546875" style="51" bestFit="1" customWidth="1"/>
    <col min="52" max="52" width="15.85546875" style="51" bestFit="1" customWidth="1"/>
    <col min="53" max="53" width="15.42578125" style="51" bestFit="1" customWidth="1"/>
    <col min="54" max="55" width="13.85546875" style="51" bestFit="1" customWidth="1"/>
    <col min="56" max="56" width="16.42578125" style="51" bestFit="1" customWidth="1"/>
    <col min="57" max="58" width="13.7109375" style="51" bestFit="1" customWidth="1"/>
    <col min="59" max="59" width="7.85546875" style="51" bestFit="1" customWidth="1"/>
    <col min="60" max="60" width="9.85546875" style="51" bestFit="1" customWidth="1"/>
    <col min="61" max="61" width="11.42578125" style="51" bestFit="1" customWidth="1"/>
    <col min="62" max="62" width="12.85546875" style="51" bestFit="1" customWidth="1"/>
    <col min="63" max="16384" width="9.140625" style="51"/>
  </cols>
  <sheetData>
    <row r="1" spans="1:47">
      <c r="A1" s="2" t="s">
        <v>296</v>
      </c>
      <c r="B1" s="2"/>
      <c r="C1" s="2"/>
      <c r="D1" s="2"/>
    </row>
    <row r="2" spans="1:47">
      <c r="A2" s="2" t="s">
        <v>198</v>
      </c>
      <c r="B2" s="2"/>
      <c r="C2" s="2"/>
      <c r="H2" s="64"/>
    </row>
    <row r="3" spans="1:47">
      <c r="A3" s="2" t="s">
        <v>196</v>
      </c>
      <c r="B3" s="2"/>
      <c r="C3" s="2"/>
      <c r="H3" s="64"/>
      <c r="I3" s="64"/>
      <c r="J3" s="64"/>
      <c r="K3" s="55"/>
      <c r="L3" s="55"/>
    </row>
    <row r="4" spans="1:47">
      <c r="A4" s="2" t="s">
        <v>197</v>
      </c>
      <c r="B4" s="2"/>
      <c r="C4" s="2"/>
      <c r="E4" s="134" t="s">
        <v>457</v>
      </c>
      <c r="H4" s="76">
        <v>45658</v>
      </c>
      <c r="K4" s="76">
        <v>45689</v>
      </c>
      <c r="N4" s="76">
        <v>45717</v>
      </c>
      <c r="Q4" s="76">
        <v>45748</v>
      </c>
      <c r="T4" s="76">
        <v>45778</v>
      </c>
      <c r="W4" s="76">
        <v>45809</v>
      </c>
      <c r="Z4" s="76">
        <v>45839</v>
      </c>
      <c r="AC4" s="76">
        <v>45870</v>
      </c>
      <c r="AF4" s="76">
        <v>45901</v>
      </c>
      <c r="AI4" s="76">
        <v>45931</v>
      </c>
      <c r="AL4" s="76">
        <v>45962</v>
      </c>
      <c r="AO4" s="76">
        <v>45992</v>
      </c>
      <c r="AP4" s="51" t="s">
        <v>254</v>
      </c>
    </row>
    <row r="5" spans="1:47">
      <c r="E5" s="55">
        <f t="shared" ref="E5:AP5" si="0">SUM(E8:E39)</f>
        <v>0</v>
      </c>
      <c r="F5" s="55">
        <f t="shared" ca="1" si="0"/>
        <v>0</v>
      </c>
      <c r="G5" s="55">
        <f t="shared" ca="1" si="0"/>
        <v>0</v>
      </c>
      <c r="H5" s="55">
        <f t="shared" ca="1" si="0"/>
        <v>0</v>
      </c>
      <c r="I5" s="55">
        <f t="shared" ca="1" si="0"/>
        <v>0</v>
      </c>
      <c r="J5" s="55">
        <f t="shared" ca="1" si="0"/>
        <v>0</v>
      </c>
      <c r="K5" s="55">
        <f t="shared" ca="1" si="0"/>
        <v>0</v>
      </c>
      <c r="L5" s="55">
        <f t="shared" ca="1" si="0"/>
        <v>0</v>
      </c>
      <c r="M5" s="55">
        <f t="shared" ca="1" si="0"/>
        <v>0</v>
      </c>
      <c r="N5" s="55">
        <f t="shared" ca="1" si="0"/>
        <v>0</v>
      </c>
      <c r="O5" s="55">
        <f t="shared" ca="1" si="0"/>
        <v>0</v>
      </c>
      <c r="P5" s="55">
        <f t="shared" ca="1" si="0"/>
        <v>0</v>
      </c>
      <c r="Q5" s="55">
        <f t="shared" ca="1" si="0"/>
        <v>0</v>
      </c>
      <c r="R5" s="55">
        <f t="shared" ca="1" si="0"/>
        <v>10328.65</v>
      </c>
      <c r="S5" s="55">
        <f t="shared" ca="1" si="0"/>
        <v>-10328.65</v>
      </c>
      <c r="T5" s="55">
        <f t="shared" ca="1" si="0"/>
        <v>0</v>
      </c>
      <c r="U5" s="55">
        <f t="shared" ca="1" si="0"/>
        <v>0</v>
      </c>
      <c r="V5" s="55">
        <f t="shared" ca="1" si="0"/>
        <v>0</v>
      </c>
      <c r="W5" s="55">
        <f t="shared" ca="1" si="0"/>
        <v>0</v>
      </c>
      <c r="X5" s="55">
        <f t="shared" ca="1" si="0"/>
        <v>0</v>
      </c>
      <c r="Y5" s="55">
        <f t="shared" ca="1" si="0"/>
        <v>0</v>
      </c>
      <c r="Z5" s="55">
        <f t="shared" ca="1" si="0"/>
        <v>0</v>
      </c>
      <c r="AA5" s="55">
        <f t="shared" ca="1" si="0"/>
        <v>0</v>
      </c>
      <c r="AB5" s="55">
        <f t="shared" ca="1" si="0"/>
        <v>0</v>
      </c>
      <c r="AC5" s="55">
        <f t="shared" ca="1" si="0"/>
        <v>0</v>
      </c>
      <c r="AD5" s="55">
        <f t="shared" ca="1" si="0"/>
        <v>0</v>
      </c>
      <c r="AE5" s="55">
        <f t="shared" ca="1" si="0"/>
        <v>0</v>
      </c>
      <c r="AF5" s="55">
        <f t="shared" ca="1" si="0"/>
        <v>0</v>
      </c>
      <c r="AG5" s="55">
        <f t="shared" ca="1" si="0"/>
        <v>0</v>
      </c>
      <c r="AH5" s="55">
        <f t="shared" ca="1" si="0"/>
        <v>0</v>
      </c>
      <c r="AI5" s="55">
        <f t="shared" ca="1" si="0"/>
        <v>0</v>
      </c>
      <c r="AJ5" s="55">
        <f t="shared" ca="1" si="0"/>
        <v>0</v>
      </c>
      <c r="AK5" s="55">
        <f t="shared" ca="1" si="0"/>
        <v>0</v>
      </c>
      <c r="AL5" s="55">
        <f t="shared" ca="1" si="0"/>
        <v>0</v>
      </c>
      <c r="AM5" s="55">
        <f t="shared" ca="1" si="0"/>
        <v>0</v>
      </c>
      <c r="AN5" s="55">
        <f t="shared" ca="1" si="0"/>
        <v>0</v>
      </c>
      <c r="AO5" s="55">
        <f t="shared" ca="1" si="0"/>
        <v>0</v>
      </c>
      <c r="AP5" s="55">
        <f t="shared" ca="1" si="0"/>
        <v>0</v>
      </c>
    </row>
    <row r="6" spans="1:47">
      <c r="E6" s="54" t="s">
        <v>252</v>
      </c>
      <c r="F6" s="14" t="s">
        <v>156</v>
      </c>
      <c r="G6" s="14" t="s">
        <v>156</v>
      </c>
      <c r="H6" s="14" t="s">
        <v>157</v>
      </c>
      <c r="I6" s="14" t="s">
        <v>157</v>
      </c>
      <c r="J6" s="14" t="s">
        <v>157</v>
      </c>
      <c r="K6" s="14" t="s">
        <v>158</v>
      </c>
      <c r="L6" s="14" t="s">
        <v>158</v>
      </c>
      <c r="M6" s="14" t="s">
        <v>158</v>
      </c>
      <c r="N6" s="14" t="s">
        <v>159</v>
      </c>
      <c r="O6" s="14" t="s">
        <v>159</v>
      </c>
      <c r="P6" s="14" t="s">
        <v>159</v>
      </c>
      <c r="Q6" s="14" t="s">
        <v>160</v>
      </c>
      <c r="R6" s="14" t="s">
        <v>160</v>
      </c>
      <c r="S6" s="14" t="s">
        <v>160</v>
      </c>
      <c r="T6" s="14" t="s">
        <v>161</v>
      </c>
      <c r="U6" s="14" t="s">
        <v>161</v>
      </c>
      <c r="V6" s="14" t="s">
        <v>161</v>
      </c>
      <c r="W6" s="14" t="s">
        <v>162</v>
      </c>
      <c r="X6" s="14" t="s">
        <v>162</v>
      </c>
      <c r="Y6" s="14" t="s">
        <v>162</v>
      </c>
      <c r="Z6" s="14" t="s">
        <v>163</v>
      </c>
      <c r="AA6" s="14" t="s">
        <v>163</v>
      </c>
      <c r="AB6" s="14" t="s">
        <v>163</v>
      </c>
      <c r="AC6" s="14" t="s">
        <v>164</v>
      </c>
      <c r="AD6" s="14" t="s">
        <v>164</v>
      </c>
      <c r="AE6" s="14" t="s">
        <v>164</v>
      </c>
      <c r="AF6" s="14" t="s">
        <v>165</v>
      </c>
      <c r="AG6" s="14" t="s">
        <v>165</v>
      </c>
      <c r="AH6" s="14" t="s">
        <v>165</v>
      </c>
      <c r="AI6" s="14" t="s">
        <v>166</v>
      </c>
      <c r="AJ6" s="14" t="s">
        <v>166</v>
      </c>
      <c r="AK6" s="14" t="s">
        <v>166</v>
      </c>
      <c r="AL6" s="14" t="s">
        <v>167</v>
      </c>
      <c r="AM6" s="14" t="s">
        <v>167</v>
      </c>
      <c r="AN6" s="14" t="s">
        <v>167</v>
      </c>
      <c r="AO6" s="14" t="s">
        <v>167</v>
      </c>
      <c r="AP6" s="54" t="s">
        <v>278</v>
      </c>
    </row>
    <row r="7" spans="1:47">
      <c r="A7" s="18" t="s">
        <v>2</v>
      </c>
      <c r="B7" s="18" t="s">
        <v>206</v>
      </c>
      <c r="C7" s="18" t="s">
        <v>4</v>
      </c>
      <c r="D7" s="18" t="s">
        <v>5</v>
      </c>
      <c r="E7" s="19" t="s">
        <v>174</v>
      </c>
      <c r="F7" s="19" t="s">
        <v>147</v>
      </c>
      <c r="G7" s="19" t="s">
        <v>148</v>
      </c>
      <c r="H7" s="19" t="s">
        <v>174</v>
      </c>
      <c r="I7" s="19" t="s">
        <v>147</v>
      </c>
      <c r="J7" s="19" t="s">
        <v>148</v>
      </c>
      <c r="K7" s="19" t="s">
        <v>174</v>
      </c>
      <c r="L7" s="19" t="s">
        <v>147</v>
      </c>
      <c r="M7" s="19" t="s">
        <v>148</v>
      </c>
      <c r="N7" s="19" t="s">
        <v>174</v>
      </c>
      <c r="O7" s="19" t="s">
        <v>147</v>
      </c>
      <c r="P7" s="19" t="s">
        <v>148</v>
      </c>
      <c r="Q7" s="19" t="s">
        <v>174</v>
      </c>
      <c r="R7" s="19" t="s">
        <v>147</v>
      </c>
      <c r="S7" s="19" t="s">
        <v>148</v>
      </c>
      <c r="T7" s="19" t="s">
        <v>174</v>
      </c>
      <c r="U7" s="15" t="s">
        <v>147</v>
      </c>
      <c r="V7" s="15" t="s">
        <v>148</v>
      </c>
      <c r="W7" s="15" t="s">
        <v>174</v>
      </c>
      <c r="X7" s="15" t="s">
        <v>147</v>
      </c>
      <c r="Y7" s="15" t="s">
        <v>148</v>
      </c>
      <c r="Z7" s="15" t="s">
        <v>174</v>
      </c>
      <c r="AA7" s="15" t="s">
        <v>147</v>
      </c>
      <c r="AB7" s="15" t="s">
        <v>148</v>
      </c>
      <c r="AC7" s="15" t="s">
        <v>174</v>
      </c>
      <c r="AD7" s="15" t="s">
        <v>147</v>
      </c>
      <c r="AE7" s="15" t="s">
        <v>148</v>
      </c>
      <c r="AF7" s="15" t="s">
        <v>174</v>
      </c>
      <c r="AG7" s="15" t="s">
        <v>147</v>
      </c>
      <c r="AH7" s="15" t="s">
        <v>148</v>
      </c>
      <c r="AI7" s="15" t="s">
        <v>174</v>
      </c>
      <c r="AJ7" s="15" t="s">
        <v>147</v>
      </c>
      <c r="AK7" s="15" t="s">
        <v>148</v>
      </c>
      <c r="AL7" s="15" t="s">
        <v>174</v>
      </c>
      <c r="AM7" s="15" t="s">
        <v>147</v>
      </c>
      <c r="AN7" s="15" t="s">
        <v>148</v>
      </c>
      <c r="AO7" s="15" t="s">
        <v>174</v>
      </c>
      <c r="AP7" s="19" t="s">
        <v>174</v>
      </c>
    </row>
    <row r="8" spans="1:47">
      <c r="A8" s="14" t="str">
        <f>_xlfn.XLOOKUP(B8,'01 Sets'!C:C,'01 Sets'!B:B)</f>
        <v>Cash at Bank</v>
      </c>
      <c r="B8" s="51" t="s">
        <v>13</v>
      </c>
      <c r="C8" s="51" t="str">
        <f>_xlfn.XLOOKUP($B8,'01 Sets'!$C:$C,'01 Sets'!D:D,0)</f>
        <v>Cash in WeChat</v>
      </c>
      <c r="D8" s="51" t="str">
        <f>_xlfn.XLOOKUP($B8,'01 Sets'!$C:$C,'01 Sets'!E:E,0)</f>
        <v>现金 - 微信余额</v>
      </c>
      <c r="E8" s="66">
        <v>100</v>
      </c>
      <c r="F8" s="55">
        <f>SUMIFS('01 FY25 JE'!$I:$I,'01 FY25 JE'!$D:$D,'01 General'!$B8,'01 FY25 JE'!$B:$B,'01 General'!F$6)</f>
        <v>0</v>
      </c>
      <c r="G8" s="55">
        <f>SUMIFS('01 FY25 JE'!$P:$P,'01 FY25 JE'!$K:$K,'01 General'!$B8,'01 FY25 JE'!$B:$B,'01 General'!G$6)</f>
        <v>0</v>
      </c>
      <c r="H8" s="65">
        <f t="shared" ref="H8:H37" si="1">SUM(E8:G8)</f>
        <v>100</v>
      </c>
      <c r="I8" s="55">
        <f>SUMIFS('01 FY25 JE'!$I:$I,'01 FY25 JE'!$D:$D,'01 General'!$B8,'01 FY25 JE'!$B:$B,'01 General'!I$6)</f>
        <v>0</v>
      </c>
      <c r="J8" s="55">
        <f>SUMIFS('01 FY25 JE'!$P:$P,'01 FY25 JE'!$K:$K,'01 General'!$B8,'01 FY25 JE'!$B:$B,'01 General'!J$6)</f>
        <v>0</v>
      </c>
      <c r="K8" s="65">
        <f t="shared" ref="K8:K26" si="2">SUM(H8:J8)</f>
        <v>100</v>
      </c>
      <c r="L8" s="55">
        <f>SUMIFS('01 FY25 JE'!$I:$I,'01 FY25 JE'!$D:$D,'01 General'!$B8,'01 FY25 JE'!$B:$B,'01 General'!L$6)</f>
        <v>0</v>
      </c>
      <c r="M8" s="55">
        <f>SUMIFS('01 FY25 JE'!$P:$P,'01 FY25 JE'!$K:$K,'01 General'!$B8,'01 FY25 JE'!$B:$B,'01 General'!M$6)</f>
        <v>0</v>
      </c>
      <c r="N8" s="65">
        <f t="shared" ref="N8:N26" si="3">SUM(K8:M8)</f>
        <v>100</v>
      </c>
      <c r="O8" s="55">
        <f>SUMIFS('01 FY25 JE'!$I:$I,'01 FY25 JE'!$D:$D,'01 General'!$B8,'01 FY25 JE'!$B:$B,'01 General'!O$6)</f>
        <v>0</v>
      </c>
      <c r="P8" s="55">
        <f>SUMIFS('01 FY25 JE'!$P:$P,'01 FY25 JE'!$K:$K,'01 General'!$B8,'01 FY25 JE'!$B:$B,'01 General'!P$6)</f>
        <v>0</v>
      </c>
      <c r="Q8" s="65">
        <f t="shared" ref="Q8:Q26" si="4">SUM(N8:P8)</f>
        <v>100</v>
      </c>
      <c r="R8" s="55">
        <f>SUMIFS('01 FY25 JE'!$I:$I,'01 FY25 JE'!$D:$D,'01 General'!$B8,'01 FY25 JE'!$B:$B,'01 General'!R$6)</f>
        <v>0</v>
      </c>
      <c r="S8" s="55">
        <f>SUMIFS('01 FY25 JE'!$P:$P,'01 FY25 JE'!$K:$K,'01 General'!$B8,'01 FY25 JE'!$B:$B,'01 General'!S$6)</f>
        <v>0</v>
      </c>
      <c r="T8" s="65">
        <f t="shared" ref="T8:T26" si="5">SUM(Q8:S8)</f>
        <v>100</v>
      </c>
      <c r="U8" s="55">
        <f>SUMIFS('01 FY25 JE'!$I:$I,'01 FY25 JE'!$D:$D,'01 General'!$B8,'01 FY25 JE'!$B:$B,'01 General'!U$6)</f>
        <v>0</v>
      </c>
      <c r="V8" s="55">
        <f>SUMIFS('01 FY25 JE'!$P:$P,'01 FY25 JE'!$K:$K,'01 General'!$B8,'01 FY25 JE'!$B:$B,'01 General'!V$6)</f>
        <v>0</v>
      </c>
      <c r="W8" s="55">
        <f>SUM(T8:V8)</f>
        <v>100</v>
      </c>
      <c r="X8" s="55">
        <f>SUMIFS('01 FY25 JE'!$I:$I,'01 FY25 JE'!$D:$D,'01 General'!$B8,'01 FY25 JE'!$B:$B,'01 General'!X$6)</f>
        <v>0</v>
      </c>
      <c r="Y8" s="55">
        <f>SUMIFS('01 FY25 JE'!$P:$P,'01 FY25 JE'!$K:$K,'01 General'!$B8,'01 FY25 JE'!$B:$B,'01 General'!Y$6)</f>
        <v>0</v>
      </c>
      <c r="Z8" s="55">
        <f>SUM(W8:Y8)</f>
        <v>100</v>
      </c>
      <c r="AA8" s="55">
        <f>SUMIFS('01 FY25 JE'!$I:$I,'01 FY25 JE'!$D:$D,'01 General'!$B8,'01 FY25 JE'!$B:$B,'01 General'!AA$6)</f>
        <v>0</v>
      </c>
      <c r="AB8" s="55">
        <f>SUMIFS('01 FY25 JE'!$P:$P,'01 FY25 JE'!$K:$K,'01 General'!$B8,'01 FY25 JE'!$B:$B,'01 General'!AB$6)</f>
        <v>0</v>
      </c>
      <c r="AC8" s="55">
        <f>SUM(Z8:AB8)</f>
        <v>100</v>
      </c>
      <c r="AD8" s="55">
        <f>SUMIFS('01 FY25 JE'!$I:$I,'01 FY25 JE'!$D:$D,'01 General'!$B8,'01 FY25 JE'!$B:$B,'01 General'!AD$6)</f>
        <v>0</v>
      </c>
      <c r="AE8" s="55">
        <f>SUMIFS('01 FY25 JE'!$P:$P,'01 FY25 JE'!$K:$K,'01 General'!$B8,'01 FY25 JE'!$B:$B,'01 General'!AE$6)</f>
        <v>0</v>
      </c>
      <c r="AF8" s="55">
        <f>SUM(AC8:AE8)</f>
        <v>100</v>
      </c>
      <c r="AG8" s="55">
        <f>SUMIFS('01 FY25 JE'!$I:$I,'01 FY25 JE'!$D:$D,'01 General'!$B8,'01 FY25 JE'!$B:$B,'01 General'!AG$6)</f>
        <v>0</v>
      </c>
      <c r="AH8" s="55">
        <f>SUMIFS('01 FY25 JE'!$P:$P,'01 FY25 JE'!$K:$K,'01 General'!$B8,'01 FY25 JE'!$B:$B,'01 General'!AH$6)</f>
        <v>0</v>
      </c>
      <c r="AI8" s="55">
        <f>SUM(AF8:AH8)</f>
        <v>100</v>
      </c>
      <c r="AJ8" s="55">
        <f>SUMIFS('01 FY25 JE'!$I:$I,'01 FY25 JE'!$D:$D,'01 General'!$B8,'01 FY25 JE'!$B:$B,'01 General'!AJ$6)</f>
        <v>0</v>
      </c>
      <c r="AK8" s="55">
        <f>SUMIFS('01 FY25 JE'!$P:$P,'01 FY25 JE'!$K:$K,'01 General'!$B8,'01 FY25 JE'!$B:$B,'01 General'!AK$6)</f>
        <v>0</v>
      </c>
      <c r="AL8" s="55">
        <f>SUM(AI8:AK8)</f>
        <v>100</v>
      </c>
      <c r="AM8" s="55">
        <f>SUMIFS('01 FY25 JE'!$I:$I,'01 FY25 JE'!$D:$D,'01 General'!$B8,'01 FY25 JE'!$B:$B,'01 General'!AM$6)</f>
        <v>0</v>
      </c>
      <c r="AN8" s="55">
        <f>SUMIFS('01 FY25 JE'!$P:$P,'01 FY25 JE'!$K:$K,'01 General'!$B8,'01 FY25 JE'!$B:$B,'01 General'!AN$6)</f>
        <v>0</v>
      </c>
      <c r="AO8" s="55">
        <f>SUM(AL8:AN8)</f>
        <v>100</v>
      </c>
      <c r="AP8" s="66">
        <f>AO8</f>
        <v>100</v>
      </c>
    </row>
    <row r="9" spans="1:47">
      <c r="A9" s="14" t="str">
        <f>_xlfn.XLOOKUP(B9,'01 Sets'!C:C,'01 Sets'!B:B)</f>
        <v>Cash at Bank</v>
      </c>
      <c r="B9" s="51" t="s">
        <v>19</v>
      </c>
      <c r="C9" s="51" t="str">
        <f>_xlfn.XLOOKUP($B9,'01 Sets'!$C:$C,'01 Sets'!D:D,0)</f>
        <v>Savings - Account 1</v>
      </c>
      <c r="D9" s="51" t="str">
        <f>_xlfn.XLOOKUP($B9,'01 Sets'!$C:$C,'01 Sets'!E:E,0)</f>
        <v>银行存款 - 某行日常户</v>
      </c>
      <c r="E9" s="66">
        <v>0</v>
      </c>
      <c r="F9" s="55">
        <f>SUMIFS('01 FY25 JE'!$I:$I,'01 FY25 JE'!$D:$D,'01 General'!$B9,'01 FY25 JE'!$B:$B,'01 General'!F$6)</f>
        <v>0</v>
      </c>
      <c r="G9" s="55">
        <f>SUMIFS('01 FY25 JE'!$P:$P,'01 FY25 JE'!$K:$K,'01 General'!$B9,'01 FY25 JE'!$B:$B,'01 General'!G$6)</f>
        <v>0</v>
      </c>
      <c r="H9" s="65">
        <f t="shared" si="1"/>
        <v>0</v>
      </c>
      <c r="I9" s="55">
        <f>SUMIFS('01 FY25 JE'!$I:$I,'01 FY25 JE'!$D:$D,'01 General'!$B9,'01 FY25 JE'!$B:$B,'01 General'!I$6)</f>
        <v>0</v>
      </c>
      <c r="J9" s="55">
        <f>SUMIFS('01 FY25 JE'!$P:$P,'01 FY25 JE'!$K:$K,'01 General'!$B9,'01 FY25 JE'!$B:$B,'01 General'!J$6)</f>
        <v>0</v>
      </c>
      <c r="K9" s="65">
        <f t="shared" si="2"/>
        <v>0</v>
      </c>
      <c r="L9" s="55">
        <f>SUMIFS('01 FY25 JE'!$I:$I,'01 FY25 JE'!$D:$D,'01 General'!$B9,'01 FY25 JE'!$B:$B,'01 General'!L$6)</f>
        <v>0</v>
      </c>
      <c r="M9" s="55">
        <f>SUMIFS('01 FY25 JE'!$P:$P,'01 FY25 JE'!$K:$K,'01 General'!$B9,'01 FY25 JE'!$B:$B,'01 General'!M$6)</f>
        <v>0</v>
      </c>
      <c r="N9" s="65">
        <f t="shared" si="3"/>
        <v>0</v>
      </c>
      <c r="O9" s="55">
        <f>SUMIFS('01 FY25 JE'!$I:$I,'01 FY25 JE'!$D:$D,'01 General'!$B9,'01 FY25 JE'!$B:$B,'01 General'!O$6)</f>
        <v>0</v>
      </c>
      <c r="P9" s="55">
        <f>SUMIFS('01 FY25 JE'!$P:$P,'01 FY25 JE'!$K:$K,'01 General'!$B9,'01 FY25 JE'!$B:$B,'01 General'!P$6)</f>
        <v>0</v>
      </c>
      <c r="Q9" s="65">
        <f t="shared" si="4"/>
        <v>0</v>
      </c>
      <c r="R9" s="55">
        <f>SUMIFS('01 FY25 JE'!$I:$I,'01 FY25 JE'!$D:$D,'01 General'!$B9,'01 FY25 JE'!$B:$B,'01 General'!R$6)</f>
        <v>0</v>
      </c>
      <c r="S9" s="55">
        <f>SUMIFS('01 FY25 JE'!$P:$P,'01 FY25 JE'!$K:$K,'01 General'!$B9,'01 FY25 JE'!$B:$B,'01 General'!S$6)</f>
        <v>0</v>
      </c>
      <c r="T9" s="65">
        <f t="shared" si="5"/>
        <v>0</v>
      </c>
      <c r="U9" s="55">
        <f>SUMIFS('01 FY25 JE'!$I:$I,'01 FY25 JE'!$D:$D,'01 General'!$B9,'01 FY25 JE'!$B:$B,'01 General'!U$6)</f>
        <v>0</v>
      </c>
      <c r="V9" s="55">
        <f>SUMIFS('01 FY25 JE'!$P:$P,'01 FY25 JE'!$K:$K,'01 General'!$B9,'01 FY25 JE'!$B:$B,'01 General'!V$6)</f>
        <v>0</v>
      </c>
      <c r="W9" s="55">
        <f t="shared" ref="W9:W26" si="6">SUM(T9:V9)</f>
        <v>0</v>
      </c>
      <c r="X9" s="55">
        <f>SUMIFS('01 FY25 JE'!$I:$I,'01 FY25 JE'!$D:$D,'01 General'!$B9,'01 FY25 JE'!$B:$B,'01 General'!X$6)</f>
        <v>0</v>
      </c>
      <c r="Y9" s="55">
        <f>SUMIFS('01 FY25 JE'!$P:$P,'01 FY25 JE'!$K:$K,'01 General'!$B9,'01 FY25 JE'!$B:$B,'01 General'!Y$6)</f>
        <v>0</v>
      </c>
      <c r="Z9" s="55">
        <f t="shared" ref="Z9:Z26" si="7">SUM(W9:Y9)</f>
        <v>0</v>
      </c>
      <c r="AA9" s="55">
        <f>SUMIFS('01 FY25 JE'!$I:$I,'01 FY25 JE'!$D:$D,'01 General'!$B9,'01 FY25 JE'!$B:$B,'01 General'!AA$6)</f>
        <v>0</v>
      </c>
      <c r="AB9" s="55">
        <f>SUMIFS('01 FY25 JE'!$P:$P,'01 FY25 JE'!$K:$K,'01 General'!$B9,'01 FY25 JE'!$B:$B,'01 General'!AB$6)</f>
        <v>0</v>
      </c>
      <c r="AC9" s="55">
        <f t="shared" ref="AC9:AC26" si="8">SUM(Z9:AB9)</f>
        <v>0</v>
      </c>
      <c r="AD9" s="55">
        <f>SUMIFS('01 FY25 JE'!$I:$I,'01 FY25 JE'!$D:$D,'01 General'!$B9,'01 FY25 JE'!$B:$B,'01 General'!AD$6)</f>
        <v>0</v>
      </c>
      <c r="AE9" s="55">
        <f>SUMIFS('01 FY25 JE'!$P:$P,'01 FY25 JE'!$K:$K,'01 General'!$B9,'01 FY25 JE'!$B:$B,'01 General'!AE$6)</f>
        <v>0</v>
      </c>
      <c r="AF9" s="55">
        <f t="shared" ref="AF9:AF26" si="9">SUM(AC9:AE9)</f>
        <v>0</v>
      </c>
      <c r="AG9" s="55">
        <f>SUMIFS('01 FY25 JE'!$I:$I,'01 FY25 JE'!$D:$D,'01 General'!$B9,'01 FY25 JE'!$B:$B,'01 General'!AG$6)</f>
        <v>0</v>
      </c>
      <c r="AH9" s="55">
        <f>SUMIFS('01 FY25 JE'!$P:$P,'01 FY25 JE'!$K:$K,'01 General'!$B9,'01 FY25 JE'!$B:$B,'01 General'!AH$6)</f>
        <v>0</v>
      </c>
      <c r="AI9" s="55">
        <f t="shared" ref="AI9:AI26" si="10">SUM(AF9:AH9)</f>
        <v>0</v>
      </c>
      <c r="AJ9" s="55">
        <f>SUMIFS('01 FY25 JE'!$I:$I,'01 FY25 JE'!$D:$D,'01 General'!$B9,'01 FY25 JE'!$B:$B,'01 General'!AJ$6)</f>
        <v>0</v>
      </c>
      <c r="AK9" s="55">
        <f>SUMIFS('01 FY25 JE'!$P:$P,'01 FY25 JE'!$K:$K,'01 General'!$B9,'01 FY25 JE'!$B:$B,'01 General'!AK$6)</f>
        <v>0</v>
      </c>
      <c r="AL9" s="55">
        <f t="shared" ref="AL9:AL26" si="11">SUM(AI9:AK9)</f>
        <v>0</v>
      </c>
      <c r="AM9" s="55">
        <f>SUMIFS('01 FY25 JE'!$I:$I,'01 FY25 JE'!$D:$D,'01 General'!$B9,'01 FY25 JE'!$B:$B,'01 General'!AM$6)</f>
        <v>0</v>
      </c>
      <c r="AN9" s="55">
        <f>SUMIFS('01 FY25 JE'!$P:$P,'01 FY25 JE'!$K:$K,'01 General'!$B9,'01 FY25 JE'!$B:$B,'01 General'!AN$6)</f>
        <v>0</v>
      </c>
      <c r="AO9" s="55">
        <f t="shared" ref="AO9:AO26" si="12">SUM(AL9:AN9)</f>
        <v>0</v>
      </c>
      <c r="AP9" s="66">
        <f t="shared" ref="AP9:AP38" si="13">AO9</f>
        <v>0</v>
      </c>
    </row>
    <row r="10" spans="1:47">
      <c r="A10" s="14" t="str">
        <f>_xlfn.XLOOKUP(B10,'01 Sets'!C:C,'01 Sets'!B:B)</f>
        <v>Cash at Bank</v>
      </c>
      <c r="B10" s="51" t="s">
        <v>22</v>
      </c>
      <c r="C10" s="51" t="str">
        <f>_xlfn.XLOOKUP($B10,'01 Sets'!$C:$C,'01 Sets'!D:D,0)</f>
        <v>Savings - Account 2</v>
      </c>
      <c r="D10" s="51" t="str">
        <f>_xlfn.XLOOKUP($B10,'01 Sets'!$C:$C,'01 Sets'!E:E,0)</f>
        <v>银行存款 - 某行工资卡</v>
      </c>
      <c r="E10" s="66">
        <v>0</v>
      </c>
      <c r="F10" s="55">
        <f>SUMIFS('01 FY25 JE'!$I:$I,'01 FY25 JE'!$D:$D,'01 General'!$B10,'01 FY25 JE'!$B:$B,'01 General'!F$6)</f>
        <v>0</v>
      </c>
      <c r="G10" s="55">
        <f>SUMIFS('01 FY25 JE'!$P:$P,'01 FY25 JE'!$K:$K,'01 General'!$B10,'01 FY25 JE'!$B:$B,'01 General'!G$6)</f>
        <v>0</v>
      </c>
      <c r="H10" s="65">
        <f t="shared" si="1"/>
        <v>0</v>
      </c>
      <c r="I10" s="55">
        <f>SUMIFS('01 FY25 JE'!$I:$I,'01 FY25 JE'!$D:$D,'01 General'!$B10,'01 FY25 JE'!$B:$B,'01 General'!I$6)</f>
        <v>0</v>
      </c>
      <c r="J10" s="55">
        <f>SUMIFS('01 FY25 JE'!$P:$P,'01 FY25 JE'!$K:$K,'01 General'!$B10,'01 FY25 JE'!$B:$B,'01 General'!J$6)</f>
        <v>0</v>
      </c>
      <c r="K10" s="65">
        <f t="shared" si="2"/>
        <v>0</v>
      </c>
      <c r="L10" s="55">
        <f>SUMIFS('01 FY25 JE'!$I:$I,'01 FY25 JE'!$D:$D,'01 General'!$B10,'01 FY25 JE'!$B:$B,'01 General'!L$6)</f>
        <v>0</v>
      </c>
      <c r="M10" s="55">
        <f>SUMIFS('01 FY25 JE'!$P:$P,'01 FY25 JE'!$K:$K,'01 General'!$B10,'01 FY25 JE'!$B:$B,'01 General'!M$6)</f>
        <v>0</v>
      </c>
      <c r="N10" s="65">
        <f t="shared" si="3"/>
        <v>0</v>
      </c>
      <c r="O10" s="55">
        <f>SUMIFS('01 FY25 JE'!$I:$I,'01 FY25 JE'!$D:$D,'01 General'!$B10,'01 FY25 JE'!$B:$B,'01 General'!O$6)</f>
        <v>0</v>
      </c>
      <c r="P10" s="55">
        <f>SUMIFS('01 FY25 JE'!$P:$P,'01 FY25 JE'!$K:$K,'01 General'!$B10,'01 FY25 JE'!$B:$B,'01 General'!P$6)</f>
        <v>0</v>
      </c>
      <c r="Q10" s="65">
        <f t="shared" si="4"/>
        <v>0</v>
      </c>
      <c r="R10" s="55">
        <f>SUMIFS('01 FY25 JE'!$I:$I,'01 FY25 JE'!$D:$D,'01 General'!$B10,'01 FY25 JE'!$B:$B,'01 General'!R$6)</f>
        <v>0</v>
      </c>
      <c r="S10" s="55">
        <f>SUMIFS('01 FY25 JE'!$P:$P,'01 FY25 JE'!$K:$K,'01 General'!$B10,'01 FY25 JE'!$B:$B,'01 General'!S$6)</f>
        <v>0</v>
      </c>
      <c r="T10" s="65">
        <f t="shared" si="5"/>
        <v>0</v>
      </c>
      <c r="U10" s="55">
        <f>SUMIFS('01 FY25 JE'!$I:$I,'01 FY25 JE'!$D:$D,'01 General'!$B10,'01 FY25 JE'!$B:$B,'01 General'!U$6)</f>
        <v>0</v>
      </c>
      <c r="V10" s="55">
        <f>SUMIFS('01 FY25 JE'!$P:$P,'01 FY25 JE'!$K:$K,'01 General'!$B10,'01 FY25 JE'!$B:$B,'01 General'!V$6)</f>
        <v>0</v>
      </c>
      <c r="W10" s="55">
        <f t="shared" si="6"/>
        <v>0</v>
      </c>
      <c r="X10" s="55">
        <f>SUMIFS('01 FY25 JE'!$I:$I,'01 FY25 JE'!$D:$D,'01 General'!$B10,'01 FY25 JE'!$B:$B,'01 General'!X$6)</f>
        <v>0</v>
      </c>
      <c r="Y10" s="55">
        <f>SUMIFS('01 FY25 JE'!$P:$P,'01 FY25 JE'!$K:$K,'01 General'!$B10,'01 FY25 JE'!$B:$B,'01 General'!Y$6)</f>
        <v>0</v>
      </c>
      <c r="Z10" s="55">
        <f t="shared" si="7"/>
        <v>0</v>
      </c>
      <c r="AA10" s="55">
        <f>SUMIFS('01 FY25 JE'!$I:$I,'01 FY25 JE'!$D:$D,'01 General'!$B10,'01 FY25 JE'!$B:$B,'01 General'!AA$6)</f>
        <v>0</v>
      </c>
      <c r="AB10" s="55">
        <f>SUMIFS('01 FY25 JE'!$P:$P,'01 FY25 JE'!$K:$K,'01 General'!$B10,'01 FY25 JE'!$B:$B,'01 General'!AB$6)</f>
        <v>0</v>
      </c>
      <c r="AC10" s="55">
        <f t="shared" si="8"/>
        <v>0</v>
      </c>
      <c r="AD10" s="55">
        <f>SUMIFS('01 FY25 JE'!$I:$I,'01 FY25 JE'!$D:$D,'01 General'!$B10,'01 FY25 JE'!$B:$B,'01 General'!AD$6)</f>
        <v>0</v>
      </c>
      <c r="AE10" s="55">
        <f>SUMIFS('01 FY25 JE'!$P:$P,'01 FY25 JE'!$K:$K,'01 General'!$B10,'01 FY25 JE'!$B:$B,'01 General'!AE$6)</f>
        <v>0</v>
      </c>
      <c r="AF10" s="55">
        <f t="shared" si="9"/>
        <v>0</v>
      </c>
      <c r="AG10" s="55">
        <f>SUMIFS('01 FY25 JE'!$I:$I,'01 FY25 JE'!$D:$D,'01 General'!$B10,'01 FY25 JE'!$B:$B,'01 General'!AG$6)</f>
        <v>0</v>
      </c>
      <c r="AH10" s="55">
        <f>SUMIFS('01 FY25 JE'!$P:$P,'01 FY25 JE'!$K:$K,'01 General'!$B10,'01 FY25 JE'!$B:$B,'01 General'!AH$6)</f>
        <v>0</v>
      </c>
      <c r="AI10" s="55">
        <f t="shared" si="10"/>
        <v>0</v>
      </c>
      <c r="AJ10" s="55">
        <f>SUMIFS('01 FY25 JE'!$I:$I,'01 FY25 JE'!$D:$D,'01 General'!$B10,'01 FY25 JE'!$B:$B,'01 General'!AJ$6)</f>
        <v>0</v>
      </c>
      <c r="AK10" s="55">
        <f>SUMIFS('01 FY25 JE'!$P:$P,'01 FY25 JE'!$K:$K,'01 General'!$B10,'01 FY25 JE'!$B:$B,'01 General'!AK$6)</f>
        <v>0</v>
      </c>
      <c r="AL10" s="55">
        <f t="shared" si="11"/>
        <v>0</v>
      </c>
      <c r="AM10" s="55">
        <f>SUMIFS('01 FY25 JE'!$I:$I,'01 FY25 JE'!$D:$D,'01 General'!$B10,'01 FY25 JE'!$B:$B,'01 General'!AM$6)</f>
        <v>0</v>
      </c>
      <c r="AN10" s="55">
        <f>SUMIFS('01 FY25 JE'!$P:$P,'01 FY25 JE'!$K:$K,'01 General'!$B10,'01 FY25 JE'!$B:$B,'01 General'!AN$6)</f>
        <v>0</v>
      </c>
      <c r="AO10" s="55">
        <f t="shared" si="12"/>
        <v>0</v>
      </c>
      <c r="AP10" s="66">
        <f t="shared" si="13"/>
        <v>0</v>
      </c>
    </row>
    <row r="11" spans="1:47">
      <c r="A11" s="14" t="str">
        <f>_xlfn.XLOOKUP(B11,'01 Sets'!C:C,'01 Sets'!B:B)</f>
        <v>Cash at Bank</v>
      </c>
      <c r="B11" s="51" t="s">
        <v>25</v>
      </c>
      <c r="C11" s="51" t="str">
        <f>_xlfn.XLOOKUP($B11,'01 Sets'!$C:$C,'01 Sets'!D:D,0)</f>
        <v>Savings - Account 3</v>
      </c>
      <c r="D11" s="51" t="str">
        <f>_xlfn.XLOOKUP($B11,'01 Sets'!$C:$C,'01 Sets'!E:E,0)</f>
        <v>银行存款 - 某行理财户</v>
      </c>
      <c r="E11" s="66">
        <v>0</v>
      </c>
      <c r="F11" s="55">
        <f>SUMIFS('01 FY25 JE'!$I:$I,'01 FY25 JE'!$D:$D,'01 General'!$B11,'01 FY25 JE'!$B:$B,'01 General'!F$6)</f>
        <v>0</v>
      </c>
      <c r="G11" s="55">
        <f>SUMIFS('01 FY25 JE'!$P:$P,'01 FY25 JE'!$K:$K,'01 General'!$B11,'01 FY25 JE'!$B:$B,'01 General'!G$6)</f>
        <v>0</v>
      </c>
      <c r="H11" s="65">
        <f t="shared" si="1"/>
        <v>0</v>
      </c>
      <c r="I11" s="55">
        <f>SUMIFS('01 FY25 JE'!$I:$I,'01 FY25 JE'!$D:$D,'01 General'!$B11,'01 FY25 JE'!$B:$B,'01 General'!I$6)</f>
        <v>0</v>
      </c>
      <c r="J11" s="55">
        <f>SUMIFS('01 FY25 JE'!$P:$P,'01 FY25 JE'!$K:$K,'01 General'!$B11,'01 FY25 JE'!$B:$B,'01 General'!J$6)</f>
        <v>0</v>
      </c>
      <c r="K11" s="65">
        <f t="shared" si="2"/>
        <v>0</v>
      </c>
      <c r="L11" s="55">
        <f>SUMIFS('01 FY25 JE'!$I:$I,'01 FY25 JE'!$D:$D,'01 General'!$B11,'01 FY25 JE'!$B:$B,'01 General'!L$6)</f>
        <v>0</v>
      </c>
      <c r="M11" s="55">
        <f>SUMIFS('01 FY25 JE'!$P:$P,'01 FY25 JE'!$K:$K,'01 General'!$B11,'01 FY25 JE'!$B:$B,'01 General'!M$6)</f>
        <v>0</v>
      </c>
      <c r="N11" s="65">
        <f t="shared" si="3"/>
        <v>0</v>
      </c>
      <c r="O11" s="55">
        <f>SUMIFS('01 FY25 JE'!$I:$I,'01 FY25 JE'!$D:$D,'01 General'!$B11,'01 FY25 JE'!$B:$B,'01 General'!O$6)</f>
        <v>0</v>
      </c>
      <c r="P11" s="55">
        <f>SUMIFS('01 FY25 JE'!$P:$P,'01 FY25 JE'!$K:$K,'01 General'!$B11,'01 FY25 JE'!$B:$B,'01 General'!P$6)</f>
        <v>0</v>
      </c>
      <c r="Q11" s="65">
        <f t="shared" si="4"/>
        <v>0</v>
      </c>
      <c r="R11" s="55">
        <f>SUMIFS('01 FY25 JE'!$I:$I,'01 FY25 JE'!$D:$D,'01 General'!$B11,'01 FY25 JE'!$B:$B,'01 General'!R$6)</f>
        <v>0</v>
      </c>
      <c r="S11" s="55">
        <f>SUMIFS('01 FY25 JE'!$P:$P,'01 FY25 JE'!$K:$K,'01 General'!$B11,'01 FY25 JE'!$B:$B,'01 General'!S$6)</f>
        <v>0</v>
      </c>
      <c r="T11" s="65">
        <f t="shared" si="5"/>
        <v>0</v>
      </c>
      <c r="U11" s="55">
        <f>SUMIFS('01 FY25 JE'!$I:$I,'01 FY25 JE'!$D:$D,'01 General'!$B11,'01 FY25 JE'!$B:$B,'01 General'!U$6)</f>
        <v>0</v>
      </c>
      <c r="V11" s="55">
        <f>SUMIFS('01 FY25 JE'!$P:$P,'01 FY25 JE'!$K:$K,'01 General'!$B11,'01 FY25 JE'!$B:$B,'01 General'!V$6)</f>
        <v>0</v>
      </c>
      <c r="W11" s="55">
        <f t="shared" si="6"/>
        <v>0</v>
      </c>
      <c r="X11" s="55">
        <f>SUMIFS('01 FY25 JE'!$I:$I,'01 FY25 JE'!$D:$D,'01 General'!$B11,'01 FY25 JE'!$B:$B,'01 General'!X$6)</f>
        <v>0</v>
      </c>
      <c r="Y11" s="55">
        <f>SUMIFS('01 FY25 JE'!$P:$P,'01 FY25 JE'!$K:$K,'01 General'!$B11,'01 FY25 JE'!$B:$B,'01 General'!Y$6)</f>
        <v>0</v>
      </c>
      <c r="Z11" s="55">
        <f t="shared" si="7"/>
        <v>0</v>
      </c>
      <c r="AA11" s="55">
        <f>SUMIFS('01 FY25 JE'!$I:$I,'01 FY25 JE'!$D:$D,'01 General'!$B11,'01 FY25 JE'!$B:$B,'01 General'!AA$6)</f>
        <v>0</v>
      </c>
      <c r="AB11" s="55">
        <f>SUMIFS('01 FY25 JE'!$P:$P,'01 FY25 JE'!$K:$K,'01 General'!$B11,'01 FY25 JE'!$B:$B,'01 General'!AB$6)</f>
        <v>0</v>
      </c>
      <c r="AC11" s="55">
        <f t="shared" si="8"/>
        <v>0</v>
      </c>
      <c r="AD11" s="55">
        <f>SUMIFS('01 FY25 JE'!$I:$I,'01 FY25 JE'!$D:$D,'01 General'!$B11,'01 FY25 JE'!$B:$B,'01 General'!AD$6)</f>
        <v>0</v>
      </c>
      <c r="AE11" s="55">
        <f>SUMIFS('01 FY25 JE'!$P:$P,'01 FY25 JE'!$K:$K,'01 General'!$B11,'01 FY25 JE'!$B:$B,'01 General'!AE$6)</f>
        <v>0</v>
      </c>
      <c r="AF11" s="55">
        <f t="shared" si="9"/>
        <v>0</v>
      </c>
      <c r="AG11" s="55">
        <f>SUMIFS('01 FY25 JE'!$I:$I,'01 FY25 JE'!$D:$D,'01 General'!$B11,'01 FY25 JE'!$B:$B,'01 General'!AG$6)</f>
        <v>0</v>
      </c>
      <c r="AH11" s="55">
        <f>SUMIFS('01 FY25 JE'!$P:$P,'01 FY25 JE'!$K:$K,'01 General'!$B11,'01 FY25 JE'!$B:$B,'01 General'!AH$6)</f>
        <v>0</v>
      </c>
      <c r="AI11" s="55">
        <f t="shared" si="10"/>
        <v>0</v>
      </c>
      <c r="AJ11" s="55">
        <f>SUMIFS('01 FY25 JE'!$I:$I,'01 FY25 JE'!$D:$D,'01 General'!$B11,'01 FY25 JE'!$B:$B,'01 General'!AJ$6)</f>
        <v>0</v>
      </c>
      <c r="AK11" s="55">
        <f>SUMIFS('01 FY25 JE'!$P:$P,'01 FY25 JE'!$K:$K,'01 General'!$B11,'01 FY25 JE'!$B:$B,'01 General'!AK$6)</f>
        <v>0</v>
      </c>
      <c r="AL11" s="55">
        <f t="shared" si="11"/>
        <v>0</v>
      </c>
      <c r="AM11" s="55">
        <f>SUMIFS('01 FY25 JE'!$I:$I,'01 FY25 JE'!$D:$D,'01 General'!$B11,'01 FY25 JE'!$B:$B,'01 General'!AM$6)</f>
        <v>0</v>
      </c>
      <c r="AN11" s="55">
        <f>SUMIFS('01 FY25 JE'!$P:$P,'01 FY25 JE'!$K:$K,'01 General'!$B11,'01 FY25 JE'!$B:$B,'01 General'!AN$6)</f>
        <v>0</v>
      </c>
      <c r="AO11" s="55">
        <f t="shared" si="12"/>
        <v>0</v>
      </c>
      <c r="AP11" s="66">
        <f t="shared" si="13"/>
        <v>0</v>
      </c>
    </row>
    <row r="12" spans="1:47">
      <c r="A12" s="14" t="str">
        <f>_xlfn.XLOOKUP(B12,'01 Sets'!C:C,'01 Sets'!B:B)</f>
        <v>Cash at Bank</v>
      </c>
      <c r="B12" s="51" t="s">
        <v>29</v>
      </c>
      <c r="C12" s="51" t="str">
        <f>_xlfn.XLOOKUP($B12,'01 Sets'!$C:$C,'01 Sets'!D:D,0)</f>
        <v>Savings - Account 4</v>
      </c>
      <c r="D12" s="51" t="str">
        <f>_xlfn.XLOOKUP($B12,'01 Sets'!$C:$C,'01 Sets'!E:E,0)</f>
        <v>银行存款 - XXX银行户</v>
      </c>
      <c r="E12" s="66">
        <v>0</v>
      </c>
      <c r="F12" s="55">
        <f>SUMIFS('01 FY25 JE'!$I:$I,'01 FY25 JE'!$D:$D,'01 General'!$B12,'01 FY25 JE'!$B:$B,'01 General'!F$6)</f>
        <v>0</v>
      </c>
      <c r="G12" s="55">
        <f>SUMIFS('01 FY25 JE'!$P:$P,'01 FY25 JE'!$K:$K,'01 General'!$B12,'01 FY25 JE'!$B:$B,'01 General'!G$6)</f>
        <v>0</v>
      </c>
      <c r="H12" s="65">
        <f t="shared" si="1"/>
        <v>0</v>
      </c>
      <c r="I12" s="55">
        <f>SUMIFS('01 FY25 JE'!$I:$I,'01 FY25 JE'!$D:$D,'01 General'!$B12,'01 FY25 JE'!$B:$B,'01 General'!I$6)</f>
        <v>0</v>
      </c>
      <c r="J12" s="55">
        <f>SUMIFS('01 FY25 JE'!$P:$P,'01 FY25 JE'!$K:$K,'01 General'!$B12,'01 FY25 JE'!$B:$B,'01 General'!J$6)</f>
        <v>0</v>
      </c>
      <c r="K12" s="65">
        <f t="shared" si="2"/>
        <v>0</v>
      </c>
      <c r="L12" s="55">
        <f>SUMIFS('01 FY25 JE'!$I:$I,'01 FY25 JE'!$D:$D,'01 General'!$B12,'01 FY25 JE'!$B:$B,'01 General'!L$6)</f>
        <v>0</v>
      </c>
      <c r="M12" s="55">
        <f>SUMIFS('01 FY25 JE'!$P:$P,'01 FY25 JE'!$K:$K,'01 General'!$B12,'01 FY25 JE'!$B:$B,'01 General'!M$6)</f>
        <v>0</v>
      </c>
      <c r="N12" s="65">
        <f t="shared" si="3"/>
        <v>0</v>
      </c>
      <c r="O12" s="55">
        <f>SUMIFS('01 FY25 JE'!$I:$I,'01 FY25 JE'!$D:$D,'01 General'!$B12,'01 FY25 JE'!$B:$B,'01 General'!O$6)</f>
        <v>0</v>
      </c>
      <c r="P12" s="55">
        <f>SUMIFS('01 FY25 JE'!$P:$P,'01 FY25 JE'!$K:$K,'01 General'!$B12,'01 FY25 JE'!$B:$B,'01 General'!P$6)</f>
        <v>0</v>
      </c>
      <c r="Q12" s="65">
        <f t="shared" si="4"/>
        <v>0</v>
      </c>
      <c r="R12" s="55">
        <f>SUMIFS('01 FY25 JE'!$I:$I,'01 FY25 JE'!$D:$D,'01 General'!$B12,'01 FY25 JE'!$B:$B,'01 General'!R$6)</f>
        <v>0</v>
      </c>
      <c r="S12" s="55">
        <f>SUMIFS('01 FY25 JE'!$P:$P,'01 FY25 JE'!$K:$K,'01 General'!$B12,'01 FY25 JE'!$B:$B,'01 General'!S$6)</f>
        <v>0</v>
      </c>
      <c r="T12" s="65">
        <f t="shared" si="5"/>
        <v>0</v>
      </c>
      <c r="U12" s="55">
        <f>SUMIFS('01 FY25 JE'!$I:$I,'01 FY25 JE'!$D:$D,'01 General'!$B12,'01 FY25 JE'!$B:$B,'01 General'!U$6)</f>
        <v>0</v>
      </c>
      <c r="V12" s="55">
        <f>SUMIFS('01 FY25 JE'!$P:$P,'01 FY25 JE'!$K:$K,'01 General'!$B12,'01 FY25 JE'!$B:$B,'01 General'!V$6)</f>
        <v>0</v>
      </c>
      <c r="W12" s="55">
        <f t="shared" si="6"/>
        <v>0</v>
      </c>
      <c r="X12" s="55">
        <f>SUMIFS('01 FY25 JE'!$I:$I,'01 FY25 JE'!$D:$D,'01 General'!$B12,'01 FY25 JE'!$B:$B,'01 General'!X$6)</f>
        <v>0</v>
      </c>
      <c r="Y12" s="55">
        <f>SUMIFS('01 FY25 JE'!$P:$P,'01 FY25 JE'!$K:$K,'01 General'!$B12,'01 FY25 JE'!$B:$B,'01 General'!Y$6)</f>
        <v>0</v>
      </c>
      <c r="Z12" s="55">
        <f t="shared" si="7"/>
        <v>0</v>
      </c>
      <c r="AA12" s="55">
        <f>SUMIFS('01 FY25 JE'!$I:$I,'01 FY25 JE'!$D:$D,'01 General'!$B12,'01 FY25 JE'!$B:$B,'01 General'!AA$6)</f>
        <v>0</v>
      </c>
      <c r="AB12" s="55">
        <f>SUMIFS('01 FY25 JE'!$P:$P,'01 FY25 JE'!$K:$K,'01 General'!$B12,'01 FY25 JE'!$B:$B,'01 General'!AB$6)</f>
        <v>0</v>
      </c>
      <c r="AC12" s="55">
        <f t="shared" si="8"/>
        <v>0</v>
      </c>
      <c r="AD12" s="55">
        <f>SUMIFS('01 FY25 JE'!$I:$I,'01 FY25 JE'!$D:$D,'01 General'!$B12,'01 FY25 JE'!$B:$B,'01 General'!AD$6)</f>
        <v>0</v>
      </c>
      <c r="AE12" s="55">
        <f>SUMIFS('01 FY25 JE'!$P:$P,'01 FY25 JE'!$K:$K,'01 General'!$B12,'01 FY25 JE'!$B:$B,'01 General'!AE$6)</f>
        <v>0</v>
      </c>
      <c r="AF12" s="55">
        <f t="shared" si="9"/>
        <v>0</v>
      </c>
      <c r="AG12" s="55">
        <f>SUMIFS('01 FY25 JE'!$I:$I,'01 FY25 JE'!$D:$D,'01 General'!$B12,'01 FY25 JE'!$B:$B,'01 General'!AG$6)</f>
        <v>0</v>
      </c>
      <c r="AH12" s="55">
        <f>SUMIFS('01 FY25 JE'!$P:$P,'01 FY25 JE'!$K:$K,'01 General'!$B12,'01 FY25 JE'!$B:$B,'01 General'!AH$6)</f>
        <v>0</v>
      </c>
      <c r="AI12" s="55">
        <f t="shared" si="10"/>
        <v>0</v>
      </c>
      <c r="AJ12" s="55">
        <f>SUMIFS('01 FY25 JE'!$I:$I,'01 FY25 JE'!$D:$D,'01 General'!$B12,'01 FY25 JE'!$B:$B,'01 General'!AJ$6)</f>
        <v>0</v>
      </c>
      <c r="AK12" s="55">
        <f>SUMIFS('01 FY25 JE'!$P:$P,'01 FY25 JE'!$K:$K,'01 General'!$B12,'01 FY25 JE'!$B:$B,'01 General'!AK$6)</f>
        <v>0</v>
      </c>
      <c r="AL12" s="55">
        <f t="shared" si="11"/>
        <v>0</v>
      </c>
      <c r="AM12" s="55">
        <f>SUMIFS('01 FY25 JE'!$I:$I,'01 FY25 JE'!$D:$D,'01 General'!$B12,'01 FY25 JE'!$B:$B,'01 General'!AM$6)</f>
        <v>0</v>
      </c>
      <c r="AN12" s="55">
        <f>SUMIFS('01 FY25 JE'!$P:$P,'01 FY25 JE'!$K:$K,'01 General'!$B12,'01 FY25 JE'!$B:$B,'01 General'!AN$6)</f>
        <v>0</v>
      </c>
      <c r="AO12" s="55">
        <f t="shared" si="12"/>
        <v>0</v>
      </c>
      <c r="AP12" s="66">
        <f t="shared" si="13"/>
        <v>0</v>
      </c>
    </row>
    <row r="13" spans="1:47">
      <c r="A13" s="14" t="str">
        <f>_xlfn.XLOOKUP(B13,'01 Sets'!C:C,'01 Sets'!B:B)</f>
        <v>Monetary Fund</v>
      </c>
      <c r="B13" s="51" t="s">
        <v>31</v>
      </c>
      <c r="C13" s="51" t="str">
        <f>_xlfn.XLOOKUP($B13,'01 Sets'!$C:$C,'01 Sets'!D:D,0)</f>
        <v>Monetary Fund 01</v>
      </c>
      <c r="D13" s="51" t="str">
        <f>_xlfn.XLOOKUP($B13,'01 Sets'!$C:$C,'01 Sets'!E:E,0)</f>
        <v>货币基金 01</v>
      </c>
      <c r="E13" s="66">
        <v>0</v>
      </c>
      <c r="F13" s="55">
        <f>SUMIFS('01 FY25 JE'!$I:$I,'01 FY25 JE'!$D:$D,'01 General'!$B13,'01 FY25 JE'!$B:$B,'01 General'!F$6)</f>
        <v>0</v>
      </c>
      <c r="G13" s="55">
        <f>SUMIFS('01 FY25 JE'!$P:$P,'01 FY25 JE'!$K:$K,'01 General'!$B13,'01 FY25 JE'!$B:$B,'01 General'!G$6)</f>
        <v>0</v>
      </c>
      <c r="H13" s="65">
        <f t="shared" si="1"/>
        <v>0</v>
      </c>
      <c r="I13" s="55">
        <f>SUMIFS('01 FY25 JE'!$I:$I,'01 FY25 JE'!$D:$D,'01 General'!$B13,'01 FY25 JE'!$B:$B,'01 General'!I$6)</f>
        <v>0</v>
      </c>
      <c r="J13" s="55">
        <f>SUMIFS('01 FY25 JE'!$P:$P,'01 FY25 JE'!$K:$K,'01 General'!$B13,'01 FY25 JE'!$B:$B,'01 General'!J$6)</f>
        <v>0</v>
      </c>
      <c r="K13" s="65">
        <f t="shared" si="2"/>
        <v>0</v>
      </c>
      <c r="L13" s="55">
        <f>SUMIFS('01 FY25 JE'!$I:$I,'01 FY25 JE'!$D:$D,'01 General'!$B13,'01 FY25 JE'!$B:$B,'01 General'!L$6)</f>
        <v>0</v>
      </c>
      <c r="M13" s="55">
        <f>SUMIFS('01 FY25 JE'!$P:$P,'01 FY25 JE'!$K:$K,'01 General'!$B13,'01 FY25 JE'!$B:$B,'01 General'!M$6)</f>
        <v>0</v>
      </c>
      <c r="N13" s="65">
        <f t="shared" si="3"/>
        <v>0</v>
      </c>
      <c r="O13" s="55">
        <f>SUMIFS('01 FY25 JE'!$I:$I,'01 FY25 JE'!$D:$D,'01 General'!$B13,'01 FY25 JE'!$B:$B,'01 General'!O$6)</f>
        <v>0</v>
      </c>
      <c r="P13" s="55">
        <f>SUMIFS('01 FY25 JE'!$P:$P,'01 FY25 JE'!$K:$K,'01 General'!$B13,'01 FY25 JE'!$B:$B,'01 General'!P$6)</f>
        <v>0</v>
      </c>
      <c r="Q13" s="65">
        <f t="shared" si="4"/>
        <v>0</v>
      </c>
      <c r="R13" s="55">
        <f>SUMIFS('01 FY25 JE'!$I:$I,'01 FY25 JE'!$D:$D,'01 General'!$B13,'01 FY25 JE'!$B:$B,'01 General'!R$6)</f>
        <v>0</v>
      </c>
      <c r="S13" s="55">
        <f>SUMIFS('01 FY25 JE'!$P:$P,'01 FY25 JE'!$K:$K,'01 General'!$B13,'01 FY25 JE'!$B:$B,'01 General'!S$6)</f>
        <v>0</v>
      </c>
      <c r="T13" s="65">
        <f t="shared" si="5"/>
        <v>0</v>
      </c>
      <c r="U13" s="55">
        <f>SUMIFS('01 FY25 JE'!$I:$I,'01 FY25 JE'!$D:$D,'01 General'!$B13,'01 FY25 JE'!$B:$B,'01 General'!U$6)</f>
        <v>0</v>
      </c>
      <c r="V13" s="55">
        <f>SUMIFS('01 FY25 JE'!$P:$P,'01 FY25 JE'!$K:$K,'01 General'!$B13,'01 FY25 JE'!$B:$B,'01 General'!V$6)</f>
        <v>0</v>
      </c>
      <c r="W13" s="55">
        <f t="shared" si="6"/>
        <v>0</v>
      </c>
      <c r="X13" s="55">
        <f>SUMIFS('01 FY25 JE'!$I:$I,'01 FY25 JE'!$D:$D,'01 General'!$B13,'01 FY25 JE'!$B:$B,'01 General'!X$6)</f>
        <v>0</v>
      </c>
      <c r="Y13" s="55">
        <f>SUMIFS('01 FY25 JE'!$P:$P,'01 FY25 JE'!$K:$K,'01 General'!$B13,'01 FY25 JE'!$B:$B,'01 General'!Y$6)</f>
        <v>0</v>
      </c>
      <c r="Z13" s="55">
        <f t="shared" si="7"/>
        <v>0</v>
      </c>
      <c r="AA13" s="55">
        <f>SUMIFS('01 FY25 JE'!$I:$I,'01 FY25 JE'!$D:$D,'01 General'!$B13,'01 FY25 JE'!$B:$B,'01 General'!AA$6)</f>
        <v>0</v>
      </c>
      <c r="AB13" s="55">
        <f>SUMIFS('01 FY25 JE'!$P:$P,'01 FY25 JE'!$K:$K,'01 General'!$B13,'01 FY25 JE'!$B:$B,'01 General'!AB$6)</f>
        <v>0</v>
      </c>
      <c r="AC13" s="55">
        <f t="shared" si="8"/>
        <v>0</v>
      </c>
      <c r="AD13" s="55">
        <f>SUMIFS('01 FY25 JE'!$I:$I,'01 FY25 JE'!$D:$D,'01 General'!$B13,'01 FY25 JE'!$B:$B,'01 General'!AD$6)</f>
        <v>0</v>
      </c>
      <c r="AE13" s="55">
        <f>SUMIFS('01 FY25 JE'!$P:$P,'01 FY25 JE'!$K:$K,'01 General'!$B13,'01 FY25 JE'!$B:$B,'01 General'!AE$6)</f>
        <v>0</v>
      </c>
      <c r="AF13" s="55">
        <f t="shared" si="9"/>
        <v>0</v>
      </c>
      <c r="AG13" s="55">
        <f>SUMIFS('01 FY25 JE'!$I:$I,'01 FY25 JE'!$D:$D,'01 General'!$B13,'01 FY25 JE'!$B:$B,'01 General'!AG$6)</f>
        <v>0</v>
      </c>
      <c r="AH13" s="55">
        <f>SUMIFS('01 FY25 JE'!$P:$P,'01 FY25 JE'!$K:$K,'01 General'!$B13,'01 FY25 JE'!$B:$B,'01 General'!AH$6)</f>
        <v>0</v>
      </c>
      <c r="AI13" s="55">
        <f t="shared" si="10"/>
        <v>0</v>
      </c>
      <c r="AJ13" s="55">
        <f>SUMIFS('01 FY25 JE'!$I:$I,'01 FY25 JE'!$D:$D,'01 General'!$B13,'01 FY25 JE'!$B:$B,'01 General'!AJ$6)</f>
        <v>0</v>
      </c>
      <c r="AK13" s="55">
        <f>SUMIFS('01 FY25 JE'!$P:$P,'01 FY25 JE'!$K:$K,'01 General'!$B13,'01 FY25 JE'!$B:$B,'01 General'!AK$6)</f>
        <v>0</v>
      </c>
      <c r="AL13" s="55">
        <f t="shared" si="11"/>
        <v>0</v>
      </c>
      <c r="AM13" s="55">
        <f>SUMIFS('01 FY25 JE'!$I:$I,'01 FY25 JE'!$D:$D,'01 General'!$B13,'01 FY25 JE'!$B:$B,'01 General'!AM$6)</f>
        <v>0</v>
      </c>
      <c r="AN13" s="55">
        <f>SUMIFS('01 FY25 JE'!$P:$P,'01 FY25 JE'!$K:$K,'01 General'!$B13,'01 FY25 JE'!$B:$B,'01 General'!AN$6)</f>
        <v>0</v>
      </c>
      <c r="AO13" s="55">
        <f t="shared" si="12"/>
        <v>0</v>
      </c>
      <c r="AP13" s="66">
        <f t="shared" si="13"/>
        <v>0</v>
      </c>
      <c r="AT13" s="128"/>
      <c r="AU13" s="128"/>
    </row>
    <row r="14" spans="1:47">
      <c r="A14" s="14" t="str">
        <f>_xlfn.XLOOKUP(B14,'01 Sets'!C:C,'01 Sets'!B:B)</f>
        <v>Monetary Fund</v>
      </c>
      <c r="B14" s="51" t="s">
        <v>33</v>
      </c>
      <c r="C14" s="51" t="str">
        <f>_xlfn.XLOOKUP($B14,'01 Sets'!$C:$C,'01 Sets'!D:D,0)</f>
        <v>Monetary Fund 02</v>
      </c>
      <c r="D14" s="51" t="str">
        <f>_xlfn.XLOOKUP($B14,'01 Sets'!$C:$C,'01 Sets'!E:E,0)</f>
        <v>货币基金 02</v>
      </c>
      <c r="E14" s="66">
        <v>0</v>
      </c>
      <c r="F14" s="55">
        <f>SUMIFS('01 FY25 JE'!$I:$I,'01 FY25 JE'!$D:$D,'01 General'!$B14,'01 FY25 JE'!$B:$B,'01 General'!F$6)</f>
        <v>0</v>
      </c>
      <c r="G14" s="55">
        <f>SUMIFS('01 FY25 JE'!$P:$P,'01 FY25 JE'!$K:$K,'01 General'!$B14,'01 FY25 JE'!$B:$B,'01 General'!G$6)</f>
        <v>0</v>
      </c>
      <c r="H14" s="65">
        <f t="shared" si="1"/>
        <v>0</v>
      </c>
      <c r="I14" s="55">
        <f>SUMIFS('01 FY25 JE'!$I:$I,'01 FY25 JE'!$D:$D,'01 General'!$B14,'01 FY25 JE'!$B:$B,'01 General'!I$6)</f>
        <v>0</v>
      </c>
      <c r="J14" s="55">
        <f>SUMIFS('01 FY25 JE'!$P:$P,'01 FY25 JE'!$K:$K,'01 General'!$B14,'01 FY25 JE'!$B:$B,'01 General'!J$6)</f>
        <v>0</v>
      </c>
      <c r="K14" s="65">
        <f t="shared" si="2"/>
        <v>0</v>
      </c>
      <c r="L14" s="55">
        <f>SUMIFS('01 FY25 JE'!$I:$I,'01 FY25 JE'!$D:$D,'01 General'!$B14,'01 FY25 JE'!$B:$B,'01 General'!L$6)</f>
        <v>0</v>
      </c>
      <c r="M14" s="55">
        <f>SUMIFS('01 FY25 JE'!$P:$P,'01 FY25 JE'!$K:$K,'01 General'!$B14,'01 FY25 JE'!$B:$B,'01 General'!M$6)</f>
        <v>0</v>
      </c>
      <c r="N14" s="65">
        <f t="shared" si="3"/>
        <v>0</v>
      </c>
      <c r="O14" s="55">
        <f>SUMIFS('01 FY25 JE'!$I:$I,'01 FY25 JE'!$D:$D,'01 General'!$B14,'01 FY25 JE'!$B:$B,'01 General'!O$6)</f>
        <v>0</v>
      </c>
      <c r="P14" s="55">
        <f>SUMIFS('01 FY25 JE'!$P:$P,'01 FY25 JE'!$K:$K,'01 General'!$B14,'01 FY25 JE'!$B:$B,'01 General'!P$6)</f>
        <v>0</v>
      </c>
      <c r="Q14" s="65">
        <f t="shared" si="4"/>
        <v>0</v>
      </c>
      <c r="R14" s="55">
        <f>SUMIFS('01 FY25 JE'!$I:$I,'01 FY25 JE'!$D:$D,'01 General'!$B14,'01 FY25 JE'!$B:$B,'01 General'!R$6)</f>
        <v>0</v>
      </c>
      <c r="S14" s="55">
        <f>SUMIFS('01 FY25 JE'!$P:$P,'01 FY25 JE'!$K:$K,'01 General'!$B14,'01 FY25 JE'!$B:$B,'01 General'!S$6)</f>
        <v>0</v>
      </c>
      <c r="T14" s="65">
        <f t="shared" si="5"/>
        <v>0</v>
      </c>
      <c r="U14" s="55">
        <f>SUMIFS('01 FY25 JE'!$I:$I,'01 FY25 JE'!$D:$D,'01 General'!$B14,'01 FY25 JE'!$B:$B,'01 General'!U$6)</f>
        <v>0</v>
      </c>
      <c r="V14" s="55">
        <f>SUMIFS('01 FY25 JE'!$P:$P,'01 FY25 JE'!$K:$K,'01 General'!$B14,'01 FY25 JE'!$B:$B,'01 General'!V$6)</f>
        <v>0</v>
      </c>
      <c r="W14" s="55">
        <f t="shared" si="6"/>
        <v>0</v>
      </c>
      <c r="X14" s="55">
        <f>SUMIFS('01 FY25 JE'!$I:$I,'01 FY25 JE'!$D:$D,'01 General'!$B14,'01 FY25 JE'!$B:$B,'01 General'!X$6)</f>
        <v>0</v>
      </c>
      <c r="Y14" s="55">
        <f>SUMIFS('01 FY25 JE'!$P:$P,'01 FY25 JE'!$K:$K,'01 General'!$B14,'01 FY25 JE'!$B:$B,'01 General'!Y$6)</f>
        <v>0</v>
      </c>
      <c r="Z14" s="55">
        <f t="shared" si="7"/>
        <v>0</v>
      </c>
      <c r="AA14" s="55">
        <f>SUMIFS('01 FY25 JE'!$I:$I,'01 FY25 JE'!$D:$D,'01 General'!$B14,'01 FY25 JE'!$B:$B,'01 General'!AA$6)</f>
        <v>0</v>
      </c>
      <c r="AB14" s="55">
        <f>SUMIFS('01 FY25 JE'!$P:$P,'01 FY25 JE'!$K:$K,'01 General'!$B14,'01 FY25 JE'!$B:$B,'01 General'!AB$6)</f>
        <v>0</v>
      </c>
      <c r="AC14" s="55">
        <f t="shared" si="8"/>
        <v>0</v>
      </c>
      <c r="AD14" s="55">
        <f>SUMIFS('01 FY25 JE'!$I:$I,'01 FY25 JE'!$D:$D,'01 General'!$B14,'01 FY25 JE'!$B:$B,'01 General'!AD$6)</f>
        <v>0</v>
      </c>
      <c r="AE14" s="55">
        <f>SUMIFS('01 FY25 JE'!$P:$P,'01 FY25 JE'!$K:$K,'01 General'!$B14,'01 FY25 JE'!$B:$B,'01 General'!AE$6)</f>
        <v>0</v>
      </c>
      <c r="AF14" s="55">
        <f t="shared" si="9"/>
        <v>0</v>
      </c>
      <c r="AG14" s="55">
        <f>SUMIFS('01 FY25 JE'!$I:$I,'01 FY25 JE'!$D:$D,'01 General'!$B14,'01 FY25 JE'!$B:$B,'01 General'!AG$6)</f>
        <v>0</v>
      </c>
      <c r="AH14" s="55">
        <f>SUMIFS('01 FY25 JE'!$P:$P,'01 FY25 JE'!$K:$K,'01 General'!$B14,'01 FY25 JE'!$B:$B,'01 General'!AH$6)</f>
        <v>0</v>
      </c>
      <c r="AI14" s="55">
        <f t="shared" si="10"/>
        <v>0</v>
      </c>
      <c r="AJ14" s="55">
        <f>SUMIFS('01 FY25 JE'!$I:$I,'01 FY25 JE'!$D:$D,'01 General'!$B14,'01 FY25 JE'!$B:$B,'01 General'!AJ$6)</f>
        <v>0</v>
      </c>
      <c r="AK14" s="55">
        <f>SUMIFS('01 FY25 JE'!$P:$P,'01 FY25 JE'!$K:$K,'01 General'!$B14,'01 FY25 JE'!$B:$B,'01 General'!AK$6)</f>
        <v>0</v>
      </c>
      <c r="AL14" s="55">
        <f t="shared" si="11"/>
        <v>0</v>
      </c>
      <c r="AM14" s="55">
        <f>SUMIFS('01 FY25 JE'!$I:$I,'01 FY25 JE'!$D:$D,'01 General'!$B14,'01 FY25 JE'!$B:$B,'01 General'!AM$6)</f>
        <v>0</v>
      </c>
      <c r="AN14" s="55">
        <f>SUMIFS('01 FY25 JE'!$P:$P,'01 FY25 JE'!$K:$K,'01 General'!$B14,'01 FY25 JE'!$B:$B,'01 General'!AN$6)</f>
        <v>0</v>
      </c>
      <c r="AO14" s="55">
        <f t="shared" si="12"/>
        <v>0</v>
      </c>
      <c r="AP14" s="66">
        <f t="shared" si="13"/>
        <v>0</v>
      </c>
      <c r="AT14" s="55"/>
      <c r="AU14" s="55"/>
    </row>
    <row r="15" spans="1:47">
      <c r="A15" s="14" t="str">
        <f>_xlfn.XLOOKUP(B15,'01 Sets'!C:C,'01 Sets'!B:B)</f>
        <v>Monetary Fund</v>
      </c>
      <c r="B15" s="51" t="s">
        <v>36</v>
      </c>
      <c r="C15" s="51" t="str">
        <f>_xlfn.XLOOKUP($B15,'01 Sets'!$C:$C,'01 Sets'!D:D,0)</f>
        <v>Monetary Fund 03</v>
      </c>
      <c r="D15" s="51" t="str">
        <f>_xlfn.XLOOKUP($B15,'01 Sets'!$C:$C,'01 Sets'!E:E,0)</f>
        <v>货币基金 03</v>
      </c>
      <c r="E15" s="66">
        <v>0</v>
      </c>
      <c r="F15" s="55">
        <f>SUMIFS('01 FY25 JE'!$I:$I,'01 FY25 JE'!$D:$D,'01 General'!$B15,'01 FY25 JE'!$B:$B,'01 General'!F$6)</f>
        <v>0</v>
      </c>
      <c r="G15" s="55">
        <f>SUMIFS('01 FY25 JE'!$P:$P,'01 FY25 JE'!$K:$K,'01 General'!$B15,'01 FY25 JE'!$B:$B,'01 General'!G$6)</f>
        <v>0</v>
      </c>
      <c r="H15" s="65">
        <f t="shared" si="1"/>
        <v>0</v>
      </c>
      <c r="I15" s="55">
        <f>SUMIFS('01 FY25 JE'!$I:$I,'01 FY25 JE'!$D:$D,'01 General'!$B15,'01 FY25 JE'!$B:$B,'01 General'!I$6)</f>
        <v>0</v>
      </c>
      <c r="J15" s="55">
        <f>SUMIFS('01 FY25 JE'!$P:$P,'01 FY25 JE'!$K:$K,'01 General'!$B15,'01 FY25 JE'!$B:$B,'01 General'!J$6)</f>
        <v>0</v>
      </c>
      <c r="K15" s="65">
        <f t="shared" si="2"/>
        <v>0</v>
      </c>
      <c r="L15" s="55">
        <f>SUMIFS('01 FY25 JE'!$I:$I,'01 FY25 JE'!$D:$D,'01 General'!$B15,'01 FY25 JE'!$B:$B,'01 General'!L$6)</f>
        <v>0</v>
      </c>
      <c r="M15" s="55">
        <f>SUMIFS('01 FY25 JE'!$P:$P,'01 FY25 JE'!$K:$K,'01 General'!$B15,'01 FY25 JE'!$B:$B,'01 General'!M$6)</f>
        <v>0</v>
      </c>
      <c r="N15" s="65">
        <f t="shared" si="3"/>
        <v>0</v>
      </c>
      <c r="O15" s="55">
        <f>SUMIFS('01 FY25 JE'!$I:$I,'01 FY25 JE'!$D:$D,'01 General'!$B15,'01 FY25 JE'!$B:$B,'01 General'!O$6)</f>
        <v>0</v>
      </c>
      <c r="P15" s="55">
        <f>SUMIFS('01 FY25 JE'!$P:$P,'01 FY25 JE'!$K:$K,'01 General'!$B15,'01 FY25 JE'!$B:$B,'01 General'!P$6)</f>
        <v>0</v>
      </c>
      <c r="Q15" s="65">
        <f t="shared" si="4"/>
        <v>0</v>
      </c>
      <c r="R15" s="55">
        <f>SUMIFS('01 FY25 JE'!$I:$I,'01 FY25 JE'!$D:$D,'01 General'!$B15,'01 FY25 JE'!$B:$B,'01 General'!R$6)</f>
        <v>0</v>
      </c>
      <c r="S15" s="55">
        <f>SUMIFS('01 FY25 JE'!$P:$P,'01 FY25 JE'!$K:$K,'01 General'!$B15,'01 FY25 JE'!$B:$B,'01 General'!S$6)</f>
        <v>0</v>
      </c>
      <c r="T15" s="65">
        <f t="shared" si="5"/>
        <v>0</v>
      </c>
      <c r="U15" s="55">
        <f>SUMIFS('01 FY25 JE'!$I:$I,'01 FY25 JE'!$D:$D,'01 General'!$B15,'01 FY25 JE'!$B:$B,'01 General'!U$6)</f>
        <v>0</v>
      </c>
      <c r="V15" s="55">
        <f>SUMIFS('01 FY25 JE'!$P:$P,'01 FY25 JE'!$K:$K,'01 General'!$B15,'01 FY25 JE'!$B:$B,'01 General'!V$6)</f>
        <v>0</v>
      </c>
      <c r="W15" s="55">
        <f t="shared" si="6"/>
        <v>0</v>
      </c>
      <c r="X15" s="55">
        <f>SUMIFS('01 FY25 JE'!$I:$I,'01 FY25 JE'!$D:$D,'01 General'!$B15,'01 FY25 JE'!$B:$B,'01 General'!X$6)</f>
        <v>0</v>
      </c>
      <c r="Y15" s="55">
        <f>SUMIFS('01 FY25 JE'!$P:$P,'01 FY25 JE'!$K:$K,'01 General'!$B15,'01 FY25 JE'!$B:$B,'01 General'!Y$6)</f>
        <v>0</v>
      </c>
      <c r="Z15" s="55">
        <f t="shared" si="7"/>
        <v>0</v>
      </c>
      <c r="AA15" s="55">
        <f>SUMIFS('01 FY25 JE'!$I:$I,'01 FY25 JE'!$D:$D,'01 General'!$B15,'01 FY25 JE'!$B:$B,'01 General'!AA$6)</f>
        <v>0</v>
      </c>
      <c r="AB15" s="55">
        <f>SUMIFS('01 FY25 JE'!$P:$P,'01 FY25 JE'!$K:$K,'01 General'!$B15,'01 FY25 JE'!$B:$B,'01 General'!AB$6)</f>
        <v>0</v>
      </c>
      <c r="AC15" s="55">
        <f t="shared" si="8"/>
        <v>0</v>
      </c>
      <c r="AD15" s="55">
        <f>SUMIFS('01 FY25 JE'!$I:$I,'01 FY25 JE'!$D:$D,'01 General'!$B15,'01 FY25 JE'!$B:$B,'01 General'!AD$6)</f>
        <v>0</v>
      </c>
      <c r="AE15" s="55">
        <f>SUMIFS('01 FY25 JE'!$P:$P,'01 FY25 JE'!$K:$K,'01 General'!$B15,'01 FY25 JE'!$B:$B,'01 General'!AE$6)</f>
        <v>0</v>
      </c>
      <c r="AF15" s="55">
        <f t="shared" si="9"/>
        <v>0</v>
      </c>
      <c r="AG15" s="55">
        <f>SUMIFS('01 FY25 JE'!$I:$I,'01 FY25 JE'!$D:$D,'01 General'!$B15,'01 FY25 JE'!$B:$B,'01 General'!AG$6)</f>
        <v>0</v>
      </c>
      <c r="AH15" s="55">
        <f>SUMIFS('01 FY25 JE'!$P:$P,'01 FY25 JE'!$K:$K,'01 General'!$B15,'01 FY25 JE'!$B:$B,'01 General'!AH$6)</f>
        <v>0</v>
      </c>
      <c r="AI15" s="55">
        <f t="shared" si="10"/>
        <v>0</v>
      </c>
      <c r="AJ15" s="55">
        <f>SUMIFS('01 FY25 JE'!$I:$I,'01 FY25 JE'!$D:$D,'01 General'!$B15,'01 FY25 JE'!$B:$B,'01 General'!AJ$6)</f>
        <v>0</v>
      </c>
      <c r="AK15" s="55">
        <f>SUMIFS('01 FY25 JE'!$P:$P,'01 FY25 JE'!$K:$K,'01 General'!$B15,'01 FY25 JE'!$B:$B,'01 General'!AK$6)</f>
        <v>0</v>
      </c>
      <c r="AL15" s="55">
        <f t="shared" si="11"/>
        <v>0</v>
      </c>
      <c r="AM15" s="55">
        <f>SUMIFS('01 FY25 JE'!$I:$I,'01 FY25 JE'!$D:$D,'01 General'!$B15,'01 FY25 JE'!$B:$B,'01 General'!AM$6)</f>
        <v>0</v>
      </c>
      <c r="AN15" s="55">
        <f>SUMIFS('01 FY25 JE'!$P:$P,'01 FY25 JE'!$K:$K,'01 General'!$B15,'01 FY25 JE'!$B:$B,'01 General'!AN$6)</f>
        <v>0</v>
      </c>
      <c r="AO15" s="55">
        <f t="shared" si="12"/>
        <v>0</v>
      </c>
      <c r="AP15" s="66">
        <f t="shared" si="13"/>
        <v>0</v>
      </c>
    </row>
    <row r="16" spans="1:47">
      <c r="A16" s="14" t="str">
        <f>_xlfn.XLOOKUP(B16,'01 Sets'!C:C,'01 Sets'!B:B)</f>
        <v>Accounts Receivable</v>
      </c>
      <c r="B16" s="51" t="s">
        <v>39</v>
      </c>
      <c r="C16" s="51" t="str">
        <f>_xlfn.XLOOKUP($B16,'01 Sets'!$C:$C,'01 Sets'!D:D,0)</f>
        <v>AR - Salary</v>
      </c>
      <c r="D16" s="51" t="str">
        <f>_xlfn.XLOOKUP($B16,'01 Sets'!$C:$C,'01 Sets'!E:E,0)</f>
        <v>应收 - 薪金（计提）</v>
      </c>
      <c r="E16" s="66">
        <v>0</v>
      </c>
      <c r="F16" s="55">
        <f ca="1">SUMIFS('01 FY25 JE'!$I:$I,'01 FY25 JE'!$D:$D,'01 General'!$B16,'01 FY25 JE'!$B:$B,'01 General'!F$6)</f>
        <v>0</v>
      </c>
      <c r="G16" s="55">
        <f>SUMIFS('01 FY25 JE'!$P:$P,'01 FY25 JE'!$K:$K,'01 General'!$B16,'01 FY25 JE'!$B:$B,'01 General'!G$6)</f>
        <v>0</v>
      </c>
      <c r="H16" s="65">
        <f t="shared" ca="1" si="1"/>
        <v>0</v>
      </c>
      <c r="I16" s="55">
        <f ca="1">SUMIFS('01 FY25 JE'!$I:$I,'01 FY25 JE'!$D:$D,'01 General'!$B16,'01 FY25 JE'!$B:$B,'01 General'!I$6)</f>
        <v>0</v>
      </c>
      <c r="J16" s="55">
        <f>SUMIFS('01 FY25 JE'!$P:$P,'01 FY25 JE'!$K:$K,'01 General'!$B16,'01 FY25 JE'!$B:$B,'01 General'!J$6)</f>
        <v>0</v>
      </c>
      <c r="K16" s="65">
        <f t="shared" ca="1" si="2"/>
        <v>0</v>
      </c>
      <c r="L16" s="55">
        <f ca="1">SUMIFS('01 FY25 JE'!$I:$I,'01 FY25 JE'!$D:$D,'01 General'!$B16,'01 FY25 JE'!$B:$B,'01 General'!L$6)</f>
        <v>0</v>
      </c>
      <c r="M16" s="55">
        <f>SUMIFS('01 FY25 JE'!$P:$P,'01 FY25 JE'!$K:$K,'01 General'!$B16,'01 FY25 JE'!$B:$B,'01 General'!M$6)</f>
        <v>0</v>
      </c>
      <c r="N16" s="65">
        <f t="shared" ca="1" si="3"/>
        <v>0</v>
      </c>
      <c r="O16" s="55">
        <f ca="1">SUMIFS('01 FY25 JE'!$I:$I,'01 FY25 JE'!$D:$D,'01 General'!$B16,'01 FY25 JE'!$B:$B,'01 General'!O$6)</f>
        <v>0</v>
      </c>
      <c r="P16" s="55">
        <f>SUMIFS('01 FY25 JE'!$P:$P,'01 FY25 JE'!$K:$K,'01 General'!$B16,'01 FY25 JE'!$B:$B,'01 General'!P$6)</f>
        <v>0</v>
      </c>
      <c r="Q16" s="65">
        <f t="shared" ca="1" si="4"/>
        <v>0</v>
      </c>
      <c r="R16" s="55">
        <f ca="1">SUMIFS('01 FY25 JE'!$I:$I,'01 FY25 JE'!$D:$D,'01 General'!$B16,'01 FY25 JE'!$B:$B,'01 General'!R$6)</f>
        <v>10000</v>
      </c>
      <c r="S16" s="55">
        <f>SUMIFS('01 FY25 JE'!$P:$P,'01 FY25 JE'!$K:$K,'01 General'!$B16,'01 FY25 JE'!$B:$B,'01 General'!S$6)</f>
        <v>0</v>
      </c>
      <c r="T16" s="65">
        <f t="shared" ca="1" si="5"/>
        <v>10000</v>
      </c>
      <c r="U16" s="55">
        <f ca="1">SUMIFS('01 FY25 JE'!$I:$I,'01 FY25 JE'!$D:$D,'01 General'!$B16,'01 FY25 JE'!$B:$B,'01 General'!U$6)</f>
        <v>0</v>
      </c>
      <c r="V16" s="55">
        <f>SUMIFS('01 FY25 JE'!$P:$P,'01 FY25 JE'!$K:$K,'01 General'!$B16,'01 FY25 JE'!$B:$B,'01 General'!V$6)</f>
        <v>0</v>
      </c>
      <c r="W16" s="55">
        <f ca="1">SUM(T16:V16)</f>
        <v>10000</v>
      </c>
      <c r="X16" s="55">
        <f ca="1">SUMIFS('01 FY25 JE'!$I:$I,'01 FY25 JE'!$D:$D,'01 General'!$B16,'01 FY25 JE'!$B:$B,'01 General'!X$6)</f>
        <v>0</v>
      </c>
      <c r="Y16" s="55">
        <f>SUMIFS('01 FY25 JE'!$P:$P,'01 FY25 JE'!$K:$K,'01 General'!$B16,'01 FY25 JE'!$B:$B,'01 General'!Y$6)</f>
        <v>0</v>
      </c>
      <c r="Z16" s="55">
        <f ca="1">SUM(W16:Y16)</f>
        <v>10000</v>
      </c>
      <c r="AA16" s="55">
        <f ca="1">SUMIFS('01 FY25 JE'!$I:$I,'01 FY25 JE'!$D:$D,'01 General'!$B16,'01 FY25 JE'!$B:$B,'01 General'!AA$6)</f>
        <v>0</v>
      </c>
      <c r="AB16" s="55">
        <f>SUMIFS('01 FY25 JE'!$P:$P,'01 FY25 JE'!$K:$K,'01 General'!$B16,'01 FY25 JE'!$B:$B,'01 General'!AB$6)</f>
        <v>0</v>
      </c>
      <c r="AC16" s="55">
        <f ca="1">SUM(Z16:AB16)</f>
        <v>10000</v>
      </c>
      <c r="AD16" s="55">
        <f ca="1">SUMIFS('01 FY25 JE'!$I:$I,'01 FY25 JE'!$D:$D,'01 General'!$B16,'01 FY25 JE'!$B:$B,'01 General'!AD$6)</f>
        <v>0</v>
      </c>
      <c r="AE16" s="55">
        <f>SUMIFS('01 FY25 JE'!$P:$P,'01 FY25 JE'!$K:$K,'01 General'!$B16,'01 FY25 JE'!$B:$B,'01 General'!AE$6)</f>
        <v>0</v>
      </c>
      <c r="AF16" s="55">
        <f ca="1">SUM(AC16:AE16)</f>
        <v>10000</v>
      </c>
      <c r="AG16" s="55">
        <f ca="1">SUMIFS('01 FY25 JE'!$I:$I,'01 FY25 JE'!$D:$D,'01 General'!$B16,'01 FY25 JE'!$B:$B,'01 General'!AG$6)</f>
        <v>0</v>
      </c>
      <c r="AH16" s="55">
        <f>SUMIFS('01 FY25 JE'!$P:$P,'01 FY25 JE'!$K:$K,'01 General'!$B16,'01 FY25 JE'!$B:$B,'01 General'!AH$6)</f>
        <v>0</v>
      </c>
      <c r="AI16" s="55">
        <f ca="1">SUM(AF16:AH16)</f>
        <v>10000</v>
      </c>
      <c r="AJ16" s="55">
        <f ca="1">SUMIFS('01 FY25 JE'!$I:$I,'01 FY25 JE'!$D:$D,'01 General'!$B16,'01 FY25 JE'!$B:$B,'01 General'!AJ$6)</f>
        <v>0</v>
      </c>
      <c r="AK16" s="55">
        <f>SUMIFS('01 FY25 JE'!$P:$P,'01 FY25 JE'!$K:$K,'01 General'!$B16,'01 FY25 JE'!$B:$B,'01 General'!AK$6)</f>
        <v>0</v>
      </c>
      <c r="AL16" s="55">
        <f ca="1">SUM(AI16:AK16)</f>
        <v>10000</v>
      </c>
      <c r="AM16" s="55">
        <f ca="1">SUMIFS('01 FY25 JE'!$I:$I,'01 FY25 JE'!$D:$D,'01 General'!$B16,'01 FY25 JE'!$B:$B,'01 General'!AM$6)</f>
        <v>0</v>
      </c>
      <c r="AN16" s="55">
        <f>SUMIFS('01 FY25 JE'!$P:$P,'01 FY25 JE'!$K:$K,'01 General'!$B16,'01 FY25 JE'!$B:$B,'01 General'!AN$6)</f>
        <v>0</v>
      </c>
      <c r="AO16" s="55">
        <f ca="1">SUM(AL16:AN16)</f>
        <v>10000</v>
      </c>
      <c r="AP16" s="66">
        <f ca="1">AO16</f>
        <v>10000</v>
      </c>
    </row>
    <row r="17" spans="1:54">
      <c r="A17" s="14" t="str">
        <f>_xlfn.XLOOKUP(B17,'01 Sets'!C:C,'01 Sets'!B:B)</f>
        <v>Accounts Receivable</v>
      </c>
      <c r="B17" s="51" t="s">
        <v>41</v>
      </c>
      <c r="C17" s="51" t="str">
        <f>_xlfn.XLOOKUP($B17,'01 Sets'!$C:$C,'01 Sets'!D:D,0)</f>
        <v>AR - Subsidies</v>
      </c>
      <c r="D17" s="51" t="str">
        <f>_xlfn.XLOOKUP($B17,'01 Sets'!$C:$C,'01 Sets'!E:E,0)</f>
        <v>应收 - 补贴（计提）</v>
      </c>
      <c r="E17" s="66">
        <v>0</v>
      </c>
      <c r="F17" s="55">
        <f>SUMIFS('01 FY25 JE'!$I:$I,'01 FY25 JE'!$D:$D,'01 General'!$B17,'01 FY25 JE'!$B:$B,'01 General'!F$6)</f>
        <v>0</v>
      </c>
      <c r="G17" s="55">
        <f>SUMIFS('01 FY25 JE'!$P:$P,'01 FY25 JE'!$K:$K,'01 General'!$B17,'01 FY25 JE'!$B:$B,'01 General'!G$6)</f>
        <v>0</v>
      </c>
      <c r="H17" s="65">
        <f t="shared" si="1"/>
        <v>0</v>
      </c>
      <c r="I17" s="55">
        <f>SUMIFS('01 FY25 JE'!$I:$I,'01 FY25 JE'!$D:$D,'01 General'!$B17,'01 FY25 JE'!$B:$B,'01 General'!I$6)</f>
        <v>0</v>
      </c>
      <c r="J17" s="55">
        <f>SUMIFS('01 FY25 JE'!$P:$P,'01 FY25 JE'!$K:$K,'01 General'!$B17,'01 FY25 JE'!$B:$B,'01 General'!J$6)</f>
        <v>0</v>
      </c>
      <c r="K17" s="65">
        <f t="shared" si="2"/>
        <v>0</v>
      </c>
      <c r="L17" s="55">
        <f>SUMIFS('01 FY25 JE'!$I:$I,'01 FY25 JE'!$D:$D,'01 General'!$B17,'01 FY25 JE'!$B:$B,'01 General'!L$6)</f>
        <v>0</v>
      </c>
      <c r="M17" s="55">
        <f>SUMIFS('01 FY25 JE'!$P:$P,'01 FY25 JE'!$K:$K,'01 General'!$B17,'01 FY25 JE'!$B:$B,'01 General'!M$6)</f>
        <v>0</v>
      </c>
      <c r="N17" s="65">
        <f t="shared" si="3"/>
        <v>0</v>
      </c>
      <c r="O17" s="55">
        <f>SUMIFS('01 FY25 JE'!$I:$I,'01 FY25 JE'!$D:$D,'01 General'!$B17,'01 FY25 JE'!$B:$B,'01 General'!O$6)</f>
        <v>0</v>
      </c>
      <c r="P17" s="55">
        <f>SUMIFS('01 FY25 JE'!$P:$P,'01 FY25 JE'!$K:$K,'01 General'!$B17,'01 FY25 JE'!$B:$B,'01 General'!P$6)</f>
        <v>0</v>
      </c>
      <c r="Q17" s="65">
        <f t="shared" si="4"/>
        <v>0</v>
      </c>
      <c r="R17" s="55">
        <f>SUMIFS('01 FY25 JE'!$I:$I,'01 FY25 JE'!$D:$D,'01 General'!$B17,'01 FY25 JE'!$B:$B,'01 General'!R$6)</f>
        <v>0</v>
      </c>
      <c r="S17" s="55">
        <f>SUMIFS('01 FY25 JE'!$P:$P,'01 FY25 JE'!$K:$K,'01 General'!$B17,'01 FY25 JE'!$B:$B,'01 General'!S$6)</f>
        <v>0</v>
      </c>
      <c r="T17" s="65">
        <f t="shared" si="5"/>
        <v>0</v>
      </c>
      <c r="U17" s="55">
        <f>SUMIFS('01 FY25 JE'!$I:$I,'01 FY25 JE'!$D:$D,'01 General'!$B17,'01 FY25 JE'!$B:$B,'01 General'!U$6)</f>
        <v>0</v>
      </c>
      <c r="V17" s="55">
        <f>SUMIFS('01 FY25 JE'!$P:$P,'01 FY25 JE'!$K:$K,'01 General'!$B17,'01 FY25 JE'!$B:$B,'01 General'!V$6)</f>
        <v>0</v>
      </c>
      <c r="W17" s="55">
        <f t="shared" si="6"/>
        <v>0</v>
      </c>
      <c r="X17" s="55">
        <f>SUMIFS('01 FY25 JE'!$I:$I,'01 FY25 JE'!$D:$D,'01 General'!$B17,'01 FY25 JE'!$B:$B,'01 General'!X$6)</f>
        <v>0</v>
      </c>
      <c r="Y17" s="55">
        <f>SUMIFS('01 FY25 JE'!$P:$P,'01 FY25 JE'!$K:$K,'01 General'!$B17,'01 FY25 JE'!$B:$B,'01 General'!Y$6)</f>
        <v>0</v>
      </c>
      <c r="Z17" s="55">
        <f t="shared" si="7"/>
        <v>0</v>
      </c>
      <c r="AA17" s="55">
        <f>SUMIFS('01 FY25 JE'!$I:$I,'01 FY25 JE'!$D:$D,'01 General'!$B17,'01 FY25 JE'!$B:$B,'01 General'!AA$6)</f>
        <v>0</v>
      </c>
      <c r="AB17" s="55">
        <f>SUMIFS('01 FY25 JE'!$P:$P,'01 FY25 JE'!$K:$K,'01 General'!$B17,'01 FY25 JE'!$B:$B,'01 General'!AB$6)</f>
        <v>0</v>
      </c>
      <c r="AC17" s="55">
        <f t="shared" si="8"/>
        <v>0</v>
      </c>
      <c r="AD17" s="55">
        <f>SUMIFS('01 FY25 JE'!$I:$I,'01 FY25 JE'!$D:$D,'01 General'!$B17,'01 FY25 JE'!$B:$B,'01 General'!AD$6)</f>
        <v>0</v>
      </c>
      <c r="AE17" s="55">
        <f>SUMIFS('01 FY25 JE'!$P:$P,'01 FY25 JE'!$K:$K,'01 General'!$B17,'01 FY25 JE'!$B:$B,'01 General'!AE$6)</f>
        <v>0</v>
      </c>
      <c r="AF17" s="55">
        <f t="shared" si="9"/>
        <v>0</v>
      </c>
      <c r="AG17" s="55">
        <f>SUMIFS('01 FY25 JE'!$I:$I,'01 FY25 JE'!$D:$D,'01 General'!$B17,'01 FY25 JE'!$B:$B,'01 General'!AG$6)</f>
        <v>0</v>
      </c>
      <c r="AH17" s="55">
        <f>SUMIFS('01 FY25 JE'!$P:$P,'01 FY25 JE'!$K:$K,'01 General'!$B17,'01 FY25 JE'!$B:$B,'01 General'!AH$6)</f>
        <v>0</v>
      </c>
      <c r="AI17" s="55">
        <f t="shared" si="10"/>
        <v>0</v>
      </c>
      <c r="AJ17" s="55">
        <f>SUMIFS('01 FY25 JE'!$I:$I,'01 FY25 JE'!$D:$D,'01 General'!$B17,'01 FY25 JE'!$B:$B,'01 General'!AJ$6)</f>
        <v>0</v>
      </c>
      <c r="AK17" s="55">
        <f>SUMIFS('01 FY25 JE'!$P:$P,'01 FY25 JE'!$K:$K,'01 General'!$B17,'01 FY25 JE'!$B:$B,'01 General'!AK$6)</f>
        <v>0</v>
      </c>
      <c r="AL17" s="55">
        <f t="shared" si="11"/>
        <v>0</v>
      </c>
      <c r="AM17" s="55">
        <f>SUMIFS('01 FY25 JE'!$I:$I,'01 FY25 JE'!$D:$D,'01 General'!$B17,'01 FY25 JE'!$B:$B,'01 General'!AM$6)</f>
        <v>0</v>
      </c>
      <c r="AN17" s="55">
        <f>SUMIFS('01 FY25 JE'!$P:$P,'01 FY25 JE'!$K:$K,'01 General'!$B17,'01 FY25 JE'!$B:$B,'01 General'!AN$6)</f>
        <v>0</v>
      </c>
      <c r="AO17" s="55">
        <f t="shared" si="12"/>
        <v>0</v>
      </c>
      <c r="AP17" s="66">
        <f t="shared" si="13"/>
        <v>0</v>
      </c>
    </row>
    <row r="18" spans="1:54">
      <c r="A18" s="14" t="str">
        <f>_xlfn.XLOOKUP(B18,'01 Sets'!C:C,'01 Sets'!B:B)</f>
        <v>Accounts Receivable</v>
      </c>
      <c r="B18" s="51" t="s">
        <v>46</v>
      </c>
      <c r="C18" s="51" t="str">
        <f>_xlfn.XLOOKUP($B18,'01 Sets'!$C:$C,'01 Sets'!D:D,0)</f>
        <v>AR - H-Fund Take for the month</v>
      </c>
      <c r="D18" s="51" t="str">
        <f>_xlfn.XLOOKUP($B18,'01 Sets'!$C:$C,'01 Sets'!E:E,0)</f>
        <v>应收 - 公积金提现（计提）</v>
      </c>
      <c r="E18" s="66">
        <v>0</v>
      </c>
      <c r="F18" s="55">
        <f>SUMIFS('01 FY25 JE'!$I:$I,'01 FY25 JE'!$D:$D,'01 General'!$B18,'01 FY25 JE'!$B:$B,'01 General'!F$6)</f>
        <v>0</v>
      </c>
      <c r="G18" s="55">
        <f>SUMIFS('01 FY25 JE'!$P:$P,'01 FY25 JE'!$K:$K,'01 General'!$B18,'01 FY25 JE'!$B:$B,'01 General'!G$6)</f>
        <v>0</v>
      </c>
      <c r="H18" s="65">
        <f t="shared" si="1"/>
        <v>0</v>
      </c>
      <c r="I18" s="55">
        <f>SUMIFS('01 FY25 JE'!$I:$I,'01 FY25 JE'!$D:$D,'01 General'!$B18,'01 FY25 JE'!$B:$B,'01 General'!I$6)</f>
        <v>0</v>
      </c>
      <c r="J18" s="55">
        <f>SUMIFS('01 FY25 JE'!$P:$P,'01 FY25 JE'!$K:$K,'01 General'!$B18,'01 FY25 JE'!$B:$B,'01 General'!J$6)</f>
        <v>0</v>
      </c>
      <c r="K18" s="65">
        <f t="shared" si="2"/>
        <v>0</v>
      </c>
      <c r="L18" s="55">
        <f>SUMIFS('01 FY25 JE'!$I:$I,'01 FY25 JE'!$D:$D,'01 General'!$B18,'01 FY25 JE'!$B:$B,'01 General'!L$6)</f>
        <v>0</v>
      </c>
      <c r="M18" s="55">
        <f>SUMIFS('01 FY25 JE'!$P:$P,'01 FY25 JE'!$K:$K,'01 General'!$B18,'01 FY25 JE'!$B:$B,'01 General'!M$6)</f>
        <v>0</v>
      </c>
      <c r="N18" s="65">
        <f t="shared" si="3"/>
        <v>0</v>
      </c>
      <c r="O18" s="55">
        <f>SUMIFS('01 FY25 JE'!$I:$I,'01 FY25 JE'!$D:$D,'01 General'!$B18,'01 FY25 JE'!$B:$B,'01 General'!O$6)</f>
        <v>0</v>
      </c>
      <c r="P18" s="55">
        <f>SUMIFS('01 FY25 JE'!$P:$P,'01 FY25 JE'!$K:$K,'01 General'!$B18,'01 FY25 JE'!$B:$B,'01 General'!P$6)</f>
        <v>0</v>
      </c>
      <c r="Q18" s="65">
        <f t="shared" si="4"/>
        <v>0</v>
      </c>
      <c r="R18" s="55">
        <f>SUMIFS('01 FY25 JE'!$I:$I,'01 FY25 JE'!$D:$D,'01 General'!$B18,'01 FY25 JE'!$B:$B,'01 General'!R$6)</f>
        <v>0</v>
      </c>
      <c r="S18" s="55">
        <f>SUMIFS('01 FY25 JE'!$P:$P,'01 FY25 JE'!$K:$K,'01 General'!$B18,'01 FY25 JE'!$B:$B,'01 General'!S$6)</f>
        <v>0</v>
      </c>
      <c r="T18" s="65">
        <f t="shared" si="5"/>
        <v>0</v>
      </c>
      <c r="U18" s="55">
        <f>SUMIFS('01 FY25 JE'!$I:$I,'01 FY25 JE'!$D:$D,'01 General'!$B18,'01 FY25 JE'!$B:$B,'01 General'!U$6)</f>
        <v>0</v>
      </c>
      <c r="V18" s="55">
        <f>SUMIFS('01 FY25 JE'!$P:$P,'01 FY25 JE'!$K:$K,'01 General'!$B18,'01 FY25 JE'!$B:$B,'01 General'!V$6)</f>
        <v>0</v>
      </c>
      <c r="W18" s="55">
        <f>SUM(T18:V18)</f>
        <v>0</v>
      </c>
      <c r="X18" s="55">
        <f>SUMIFS('01 FY25 JE'!$I:$I,'01 FY25 JE'!$D:$D,'01 General'!$B18,'01 FY25 JE'!$B:$B,'01 General'!X$6)</f>
        <v>0</v>
      </c>
      <c r="Y18" s="55">
        <f>SUMIFS('01 FY25 JE'!$P:$P,'01 FY25 JE'!$K:$K,'01 General'!$B18,'01 FY25 JE'!$B:$B,'01 General'!Y$6)</f>
        <v>0</v>
      </c>
      <c r="Z18" s="55">
        <f>SUM(W18:Y18)</f>
        <v>0</v>
      </c>
      <c r="AA18" s="55">
        <f>SUMIFS('01 FY25 JE'!$I:$I,'01 FY25 JE'!$D:$D,'01 General'!$B18,'01 FY25 JE'!$B:$B,'01 General'!AA$6)</f>
        <v>0</v>
      </c>
      <c r="AB18" s="55">
        <f>SUMIFS('01 FY25 JE'!$P:$P,'01 FY25 JE'!$K:$K,'01 General'!$B18,'01 FY25 JE'!$B:$B,'01 General'!AB$6)</f>
        <v>0</v>
      </c>
      <c r="AC18" s="55">
        <f>SUM(Z18:AB18)</f>
        <v>0</v>
      </c>
      <c r="AD18" s="55">
        <f>SUMIFS('01 FY25 JE'!$I:$I,'01 FY25 JE'!$D:$D,'01 General'!$B18,'01 FY25 JE'!$B:$B,'01 General'!AD$6)</f>
        <v>0</v>
      </c>
      <c r="AE18" s="55">
        <f>SUMIFS('01 FY25 JE'!$P:$P,'01 FY25 JE'!$K:$K,'01 General'!$B18,'01 FY25 JE'!$B:$B,'01 General'!AE$6)</f>
        <v>0</v>
      </c>
      <c r="AF18" s="55">
        <f>SUM(AC18:AE18)</f>
        <v>0</v>
      </c>
      <c r="AG18" s="55">
        <f>SUMIFS('01 FY25 JE'!$I:$I,'01 FY25 JE'!$D:$D,'01 General'!$B18,'01 FY25 JE'!$B:$B,'01 General'!AG$6)</f>
        <v>0</v>
      </c>
      <c r="AH18" s="55">
        <f>SUMIFS('01 FY25 JE'!$P:$P,'01 FY25 JE'!$K:$K,'01 General'!$B18,'01 FY25 JE'!$B:$B,'01 General'!AH$6)</f>
        <v>0</v>
      </c>
      <c r="AI18" s="55">
        <f>SUM(AF18:AH18)</f>
        <v>0</v>
      </c>
      <c r="AJ18" s="55">
        <f>SUMIFS('01 FY25 JE'!$I:$I,'01 FY25 JE'!$D:$D,'01 General'!$B18,'01 FY25 JE'!$B:$B,'01 General'!AJ$6)</f>
        <v>0</v>
      </c>
      <c r="AK18" s="55">
        <f>SUMIFS('01 FY25 JE'!$P:$P,'01 FY25 JE'!$K:$K,'01 General'!$B18,'01 FY25 JE'!$B:$B,'01 General'!AK$6)</f>
        <v>0</v>
      </c>
      <c r="AL18" s="55">
        <f>SUM(AI18:AK18)</f>
        <v>0</v>
      </c>
      <c r="AM18" s="55">
        <f>SUMIFS('01 FY25 JE'!$I:$I,'01 FY25 JE'!$D:$D,'01 General'!$B18,'01 FY25 JE'!$B:$B,'01 General'!AM$6)</f>
        <v>0</v>
      </c>
      <c r="AN18" s="55">
        <f>SUMIFS('01 FY25 JE'!$P:$P,'01 FY25 JE'!$K:$K,'01 General'!$B18,'01 FY25 JE'!$B:$B,'01 General'!AN$6)</f>
        <v>0</v>
      </c>
      <c r="AO18" s="55">
        <f>SUM(AL18:AN18)</f>
        <v>0</v>
      </c>
      <c r="AP18" s="66">
        <f>AO18</f>
        <v>0</v>
      </c>
    </row>
    <row r="19" spans="1:54">
      <c r="A19" s="14" t="str">
        <f>_xlfn.XLOOKUP(B19,'01 Sets'!C:C,'01 Sets'!B:B)</f>
        <v>Accounts Receivable</v>
      </c>
      <c r="B19" s="51" t="s">
        <v>49</v>
      </c>
      <c r="C19" s="51" t="str">
        <f>_xlfn.XLOOKUP($B19,'01 Sets'!$C:$C,'01 Sets'!D:D,0)</f>
        <v>AR - Allowances</v>
      </c>
      <c r="D19" s="51" t="str">
        <f>_xlfn.XLOOKUP($B19,'01 Sets'!$C:$C,'01 Sets'!E:E,0)</f>
        <v>应收 - XX补贴（计提）</v>
      </c>
      <c r="E19" s="66">
        <v>0</v>
      </c>
      <c r="F19" s="55">
        <f>SUMIFS('01 FY25 JE'!$I:$I,'01 FY25 JE'!$D:$D,'01 General'!$B19,'01 FY25 JE'!$B:$B,'01 General'!F$6)</f>
        <v>0</v>
      </c>
      <c r="G19" s="55">
        <f>SUMIFS('01 FY25 JE'!$P:$P,'01 FY25 JE'!$K:$K,'01 General'!$B19,'01 FY25 JE'!$B:$B,'01 General'!G$6)</f>
        <v>0</v>
      </c>
      <c r="H19" s="65">
        <f t="shared" si="1"/>
        <v>0</v>
      </c>
      <c r="I19" s="55">
        <f>SUMIFS('01 FY25 JE'!$I:$I,'01 FY25 JE'!$D:$D,'01 General'!$B19,'01 FY25 JE'!$B:$B,'01 General'!I$6)</f>
        <v>0</v>
      </c>
      <c r="J19" s="55">
        <f>SUMIFS('01 FY25 JE'!$P:$P,'01 FY25 JE'!$K:$K,'01 General'!$B19,'01 FY25 JE'!$B:$B,'01 General'!J$6)</f>
        <v>0</v>
      </c>
      <c r="K19" s="65">
        <f t="shared" si="2"/>
        <v>0</v>
      </c>
      <c r="L19" s="55">
        <f>SUMIFS('01 FY25 JE'!$I:$I,'01 FY25 JE'!$D:$D,'01 General'!$B19,'01 FY25 JE'!$B:$B,'01 General'!L$6)</f>
        <v>0</v>
      </c>
      <c r="M19" s="55">
        <f>SUMIFS('01 FY25 JE'!$P:$P,'01 FY25 JE'!$K:$K,'01 General'!$B19,'01 FY25 JE'!$B:$B,'01 General'!M$6)</f>
        <v>0</v>
      </c>
      <c r="N19" s="65">
        <f t="shared" si="3"/>
        <v>0</v>
      </c>
      <c r="O19" s="55">
        <f>SUMIFS('01 FY25 JE'!$I:$I,'01 FY25 JE'!$D:$D,'01 General'!$B19,'01 FY25 JE'!$B:$B,'01 General'!O$6)</f>
        <v>0</v>
      </c>
      <c r="P19" s="55">
        <f>SUMIFS('01 FY25 JE'!$P:$P,'01 FY25 JE'!$K:$K,'01 General'!$B19,'01 FY25 JE'!$B:$B,'01 General'!P$6)</f>
        <v>0</v>
      </c>
      <c r="Q19" s="65">
        <f t="shared" si="4"/>
        <v>0</v>
      </c>
      <c r="R19" s="55">
        <f>SUMIFS('01 FY25 JE'!$I:$I,'01 FY25 JE'!$D:$D,'01 General'!$B19,'01 FY25 JE'!$B:$B,'01 General'!R$6)</f>
        <v>0</v>
      </c>
      <c r="S19" s="55">
        <f>SUMIFS('01 FY25 JE'!$P:$P,'01 FY25 JE'!$K:$K,'01 General'!$B19,'01 FY25 JE'!$B:$B,'01 General'!S$6)</f>
        <v>0</v>
      </c>
      <c r="T19" s="65">
        <f t="shared" si="5"/>
        <v>0</v>
      </c>
      <c r="U19" s="55">
        <f>SUMIFS('01 FY25 JE'!$I:$I,'01 FY25 JE'!$D:$D,'01 General'!$B19,'01 FY25 JE'!$B:$B,'01 General'!U$6)</f>
        <v>0</v>
      </c>
      <c r="V19" s="55">
        <f>SUMIFS('01 FY25 JE'!$P:$P,'01 FY25 JE'!$K:$K,'01 General'!$B19,'01 FY25 JE'!$B:$B,'01 General'!V$6)</f>
        <v>0</v>
      </c>
      <c r="W19" s="55">
        <f t="shared" si="6"/>
        <v>0</v>
      </c>
      <c r="X19" s="55">
        <f>SUMIFS('01 FY25 JE'!$I:$I,'01 FY25 JE'!$D:$D,'01 General'!$B19,'01 FY25 JE'!$B:$B,'01 General'!X$6)</f>
        <v>0</v>
      </c>
      <c r="Y19" s="55">
        <f>SUMIFS('01 FY25 JE'!$P:$P,'01 FY25 JE'!$K:$K,'01 General'!$B19,'01 FY25 JE'!$B:$B,'01 General'!Y$6)</f>
        <v>0</v>
      </c>
      <c r="Z19" s="55">
        <f t="shared" si="7"/>
        <v>0</v>
      </c>
      <c r="AA19" s="55">
        <f>SUMIFS('01 FY25 JE'!$I:$I,'01 FY25 JE'!$D:$D,'01 General'!$B19,'01 FY25 JE'!$B:$B,'01 General'!AA$6)</f>
        <v>0</v>
      </c>
      <c r="AB19" s="55">
        <f>SUMIFS('01 FY25 JE'!$P:$P,'01 FY25 JE'!$K:$K,'01 General'!$B19,'01 FY25 JE'!$B:$B,'01 General'!AB$6)</f>
        <v>0</v>
      </c>
      <c r="AC19" s="55">
        <f t="shared" si="8"/>
        <v>0</v>
      </c>
      <c r="AD19" s="55">
        <f>SUMIFS('01 FY25 JE'!$I:$I,'01 FY25 JE'!$D:$D,'01 General'!$B19,'01 FY25 JE'!$B:$B,'01 General'!AD$6)</f>
        <v>0</v>
      </c>
      <c r="AE19" s="55">
        <f>SUMIFS('01 FY25 JE'!$P:$P,'01 FY25 JE'!$K:$K,'01 General'!$B19,'01 FY25 JE'!$B:$B,'01 General'!AE$6)</f>
        <v>0</v>
      </c>
      <c r="AF19" s="55">
        <f t="shared" si="9"/>
        <v>0</v>
      </c>
      <c r="AG19" s="55">
        <f>SUMIFS('01 FY25 JE'!$I:$I,'01 FY25 JE'!$D:$D,'01 General'!$B19,'01 FY25 JE'!$B:$B,'01 General'!AG$6)</f>
        <v>0</v>
      </c>
      <c r="AH19" s="55">
        <f>SUMIFS('01 FY25 JE'!$P:$P,'01 FY25 JE'!$K:$K,'01 General'!$B19,'01 FY25 JE'!$B:$B,'01 General'!AH$6)</f>
        <v>0</v>
      </c>
      <c r="AI19" s="55">
        <f t="shared" si="10"/>
        <v>0</v>
      </c>
      <c r="AJ19" s="55">
        <f>SUMIFS('01 FY25 JE'!$I:$I,'01 FY25 JE'!$D:$D,'01 General'!$B19,'01 FY25 JE'!$B:$B,'01 General'!AJ$6)</f>
        <v>0</v>
      </c>
      <c r="AK19" s="55">
        <f>SUMIFS('01 FY25 JE'!$P:$P,'01 FY25 JE'!$K:$K,'01 General'!$B19,'01 FY25 JE'!$B:$B,'01 General'!AK$6)</f>
        <v>0</v>
      </c>
      <c r="AL19" s="55">
        <f t="shared" si="11"/>
        <v>0</v>
      </c>
      <c r="AM19" s="55">
        <f>SUMIFS('01 FY25 JE'!$I:$I,'01 FY25 JE'!$D:$D,'01 General'!$B19,'01 FY25 JE'!$B:$B,'01 General'!AM$6)</f>
        <v>0</v>
      </c>
      <c r="AN19" s="55">
        <f>SUMIFS('01 FY25 JE'!$P:$P,'01 FY25 JE'!$K:$K,'01 General'!$B19,'01 FY25 JE'!$B:$B,'01 General'!AN$6)</f>
        <v>0</v>
      </c>
      <c r="AO19" s="55">
        <f t="shared" si="12"/>
        <v>0</v>
      </c>
      <c r="AP19" s="66">
        <f t="shared" si="13"/>
        <v>0</v>
      </c>
    </row>
    <row r="20" spans="1:54">
      <c r="A20" s="14" t="str">
        <f>_xlfn.XLOOKUP(B20,'01 Sets'!C:C,'01 Sets'!B:B)</f>
        <v>Other Receivables</v>
      </c>
      <c r="B20" s="51" t="s">
        <v>52</v>
      </c>
      <c r="C20" s="51" t="str">
        <f>_xlfn.XLOOKUP($B20,'01 Sets'!$C:$C,'01 Sets'!D:D,0)</f>
        <v>OR - Business Reimbursement</v>
      </c>
      <c r="D20" s="51" t="str">
        <f>_xlfn.XLOOKUP($B20,'01 Sets'!$C:$C,'01 Sets'!E:E,0)</f>
        <v>其他应收 - 差旅报销</v>
      </c>
      <c r="E20" s="66">
        <v>0</v>
      </c>
      <c r="F20" s="55">
        <f>SUMIFS('01 FY25 JE'!$I:$I,'01 FY25 JE'!$D:$D,'01 General'!$B20,'01 FY25 JE'!$B:$B,'01 General'!F$6)</f>
        <v>0</v>
      </c>
      <c r="G20" s="55">
        <f>SUMIFS('01 FY25 JE'!$P:$P,'01 FY25 JE'!$K:$K,'01 General'!$B20,'01 FY25 JE'!$B:$B,'01 General'!G$6)</f>
        <v>0</v>
      </c>
      <c r="H20" s="65">
        <f t="shared" si="1"/>
        <v>0</v>
      </c>
      <c r="I20" s="55">
        <f>SUMIFS('01 FY25 JE'!$I:$I,'01 FY25 JE'!$D:$D,'01 General'!$B20,'01 FY25 JE'!$B:$B,'01 General'!I$6)</f>
        <v>0</v>
      </c>
      <c r="J20" s="55">
        <f>SUMIFS('01 FY25 JE'!$P:$P,'01 FY25 JE'!$K:$K,'01 General'!$B20,'01 FY25 JE'!$B:$B,'01 General'!J$6)</f>
        <v>0</v>
      </c>
      <c r="K20" s="65">
        <f t="shared" si="2"/>
        <v>0</v>
      </c>
      <c r="L20" s="55">
        <f>SUMIFS('01 FY25 JE'!$I:$I,'01 FY25 JE'!$D:$D,'01 General'!$B20,'01 FY25 JE'!$B:$B,'01 General'!L$6)</f>
        <v>0</v>
      </c>
      <c r="M20" s="55">
        <f>SUMIFS('01 FY25 JE'!$P:$P,'01 FY25 JE'!$K:$K,'01 General'!$B20,'01 FY25 JE'!$B:$B,'01 General'!M$6)</f>
        <v>0</v>
      </c>
      <c r="N20" s="65">
        <f t="shared" si="3"/>
        <v>0</v>
      </c>
      <c r="O20" s="55">
        <f>SUMIFS('01 FY25 JE'!$I:$I,'01 FY25 JE'!$D:$D,'01 General'!$B20,'01 FY25 JE'!$B:$B,'01 General'!O$6)</f>
        <v>0</v>
      </c>
      <c r="P20" s="55">
        <f>SUMIFS('01 FY25 JE'!$P:$P,'01 FY25 JE'!$K:$K,'01 General'!$B20,'01 FY25 JE'!$B:$B,'01 General'!P$6)</f>
        <v>0</v>
      </c>
      <c r="Q20" s="65">
        <f t="shared" si="4"/>
        <v>0</v>
      </c>
      <c r="R20" s="55">
        <f>SUMIFS('01 FY25 JE'!$I:$I,'01 FY25 JE'!$D:$D,'01 General'!$B20,'01 FY25 JE'!$B:$B,'01 General'!R$6)</f>
        <v>0</v>
      </c>
      <c r="S20" s="55">
        <f>SUMIFS('01 FY25 JE'!$P:$P,'01 FY25 JE'!$K:$K,'01 General'!$B20,'01 FY25 JE'!$B:$B,'01 General'!S$6)</f>
        <v>0</v>
      </c>
      <c r="T20" s="65">
        <f t="shared" si="5"/>
        <v>0</v>
      </c>
      <c r="U20" s="55">
        <f>SUMIFS('01 FY25 JE'!$I:$I,'01 FY25 JE'!$D:$D,'01 General'!$B20,'01 FY25 JE'!$B:$B,'01 General'!U$6)</f>
        <v>0</v>
      </c>
      <c r="V20" s="55">
        <f>SUMIFS('01 FY25 JE'!$P:$P,'01 FY25 JE'!$K:$K,'01 General'!$B20,'01 FY25 JE'!$B:$B,'01 General'!V$6)</f>
        <v>0</v>
      </c>
      <c r="W20" s="55">
        <f t="shared" ref="W20" si="14">SUM(T20:V20)</f>
        <v>0</v>
      </c>
      <c r="X20" s="55">
        <f>SUMIFS('01 FY25 JE'!$I:$I,'01 FY25 JE'!$D:$D,'01 General'!$B20,'01 FY25 JE'!$B:$B,'01 General'!X$6)</f>
        <v>0</v>
      </c>
      <c r="Y20" s="55">
        <f>SUMIFS('01 FY25 JE'!$P:$P,'01 FY25 JE'!$K:$K,'01 General'!$B20,'01 FY25 JE'!$B:$B,'01 General'!Y$6)</f>
        <v>0</v>
      </c>
      <c r="Z20" s="55">
        <f t="shared" ref="Z20" si="15">SUM(W20:Y20)</f>
        <v>0</v>
      </c>
      <c r="AA20" s="55">
        <f>SUMIFS('01 FY25 JE'!$I:$I,'01 FY25 JE'!$D:$D,'01 General'!$B20,'01 FY25 JE'!$B:$B,'01 General'!AA$6)</f>
        <v>0</v>
      </c>
      <c r="AB20" s="55">
        <f>SUMIFS('01 FY25 JE'!$P:$P,'01 FY25 JE'!$K:$K,'01 General'!$B20,'01 FY25 JE'!$B:$B,'01 General'!AB$6)</f>
        <v>0</v>
      </c>
      <c r="AC20" s="55">
        <f t="shared" ref="AC20" si="16">SUM(Z20:AB20)</f>
        <v>0</v>
      </c>
      <c r="AD20" s="55">
        <f>SUMIFS('01 FY25 JE'!$I:$I,'01 FY25 JE'!$D:$D,'01 General'!$B20,'01 FY25 JE'!$B:$B,'01 General'!AD$6)</f>
        <v>0</v>
      </c>
      <c r="AE20" s="55">
        <f>SUMIFS('01 FY25 JE'!$P:$P,'01 FY25 JE'!$K:$K,'01 General'!$B20,'01 FY25 JE'!$B:$B,'01 General'!AE$6)</f>
        <v>0</v>
      </c>
      <c r="AF20" s="55">
        <f t="shared" ref="AF20" si="17">SUM(AC20:AE20)</f>
        <v>0</v>
      </c>
      <c r="AG20" s="55">
        <f>SUMIFS('01 FY25 JE'!$I:$I,'01 FY25 JE'!$D:$D,'01 General'!$B20,'01 FY25 JE'!$B:$B,'01 General'!AG$6)</f>
        <v>0</v>
      </c>
      <c r="AH20" s="55">
        <f>SUMIFS('01 FY25 JE'!$P:$P,'01 FY25 JE'!$K:$K,'01 General'!$B20,'01 FY25 JE'!$B:$B,'01 General'!AH$6)</f>
        <v>0</v>
      </c>
      <c r="AI20" s="55">
        <f t="shared" ref="AI20" si="18">SUM(AF20:AH20)</f>
        <v>0</v>
      </c>
      <c r="AJ20" s="55">
        <f>SUMIFS('01 FY25 JE'!$I:$I,'01 FY25 JE'!$D:$D,'01 General'!$B20,'01 FY25 JE'!$B:$B,'01 General'!AJ$6)</f>
        <v>0</v>
      </c>
      <c r="AK20" s="55">
        <f>SUMIFS('01 FY25 JE'!$P:$P,'01 FY25 JE'!$K:$K,'01 General'!$B20,'01 FY25 JE'!$B:$B,'01 General'!AK$6)</f>
        <v>0</v>
      </c>
      <c r="AL20" s="55">
        <f t="shared" ref="AL20" si="19">SUM(AI20:AK20)</f>
        <v>0</v>
      </c>
      <c r="AM20" s="55">
        <f>SUMIFS('01 FY25 JE'!$I:$I,'01 FY25 JE'!$D:$D,'01 General'!$B20,'01 FY25 JE'!$B:$B,'01 General'!AM$6)</f>
        <v>0</v>
      </c>
      <c r="AN20" s="55">
        <f>SUMIFS('01 FY25 JE'!$P:$P,'01 FY25 JE'!$K:$K,'01 General'!$B20,'01 FY25 JE'!$B:$B,'01 General'!AN$6)</f>
        <v>0</v>
      </c>
      <c r="AO20" s="55">
        <f t="shared" ref="AO20" si="20">SUM(AL20:AN20)</f>
        <v>0</v>
      </c>
      <c r="AP20" s="66">
        <f t="shared" si="13"/>
        <v>0</v>
      </c>
    </row>
    <row r="21" spans="1:54">
      <c r="A21" s="14" t="str">
        <f>_xlfn.XLOOKUP(B21,'01 Sets'!C:C,'01 Sets'!B:B)</f>
        <v>Other Receivables</v>
      </c>
      <c r="B21" s="51" t="s">
        <v>53</v>
      </c>
      <c r="C21" s="51" t="str">
        <f>_xlfn.XLOOKUP($B21,'01 Sets'!$C:$C,'01 Sets'!D:D,0)</f>
        <v>OR - Others</v>
      </c>
      <c r="D21" s="51" t="str">
        <f>_xlfn.XLOOKUP($B21,'01 Sets'!$C:$C,'01 Sets'!E:E,0)</f>
        <v>其他应收 - 其他</v>
      </c>
      <c r="E21" s="66">
        <v>0</v>
      </c>
      <c r="F21" s="55">
        <f>SUMIFS('01 FY25 JE'!$I:$I,'01 FY25 JE'!$D:$D,'01 General'!$B21,'01 FY25 JE'!$B:$B,'01 General'!F$6)</f>
        <v>0</v>
      </c>
      <c r="G21" s="55">
        <f>SUMIFS('01 FY25 JE'!$P:$P,'01 FY25 JE'!$K:$K,'01 General'!$B21,'01 FY25 JE'!$B:$B,'01 General'!G$6)</f>
        <v>0</v>
      </c>
      <c r="H21" s="65">
        <f t="shared" si="1"/>
        <v>0</v>
      </c>
      <c r="I21" s="55">
        <f>SUMIFS('01 FY25 JE'!$I:$I,'01 FY25 JE'!$D:$D,'01 General'!$B21,'01 FY25 JE'!$B:$B,'01 General'!I$6)</f>
        <v>0</v>
      </c>
      <c r="J21" s="55">
        <f>SUMIFS('01 FY25 JE'!$P:$P,'01 FY25 JE'!$K:$K,'01 General'!$B21,'01 FY25 JE'!$B:$B,'01 General'!J$6)</f>
        <v>0</v>
      </c>
      <c r="K21" s="65">
        <f t="shared" si="2"/>
        <v>0</v>
      </c>
      <c r="L21" s="55">
        <f>SUMIFS('01 FY25 JE'!$I:$I,'01 FY25 JE'!$D:$D,'01 General'!$B21,'01 FY25 JE'!$B:$B,'01 General'!L$6)</f>
        <v>0</v>
      </c>
      <c r="M21" s="55">
        <f>SUMIFS('01 FY25 JE'!$P:$P,'01 FY25 JE'!$K:$K,'01 General'!$B21,'01 FY25 JE'!$B:$B,'01 General'!M$6)</f>
        <v>0</v>
      </c>
      <c r="N21" s="65">
        <f t="shared" si="3"/>
        <v>0</v>
      </c>
      <c r="O21" s="55">
        <f>SUMIFS('01 FY25 JE'!$I:$I,'01 FY25 JE'!$D:$D,'01 General'!$B21,'01 FY25 JE'!$B:$B,'01 General'!O$6)</f>
        <v>0</v>
      </c>
      <c r="P21" s="55">
        <f>SUMIFS('01 FY25 JE'!$P:$P,'01 FY25 JE'!$K:$K,'01 General'!$B21,'01 FY25 JE'!$B:$B,'01 General'!P$6)</f>
        <v>0</v>
      </c>
      <c r="Q21" s="65">
        <f t="shared" si="4"/>
        <v>0</v>
      </c>
      <c r="R21" s="55">
        <f>SUMIFS('01 FY25 JE'!$I:$I,'01 FY25 JE'!$D:$D,'01 General'!$B21,'01 FY25 JE'!$B:$B,'01 General'!R$6)</f>
        <v>0</v>
      </c>
      <c r="S21" s="55">
        <f>SUMIFS('01 FY25 JE'!$P:$P,'01 FY25 JE'!$K:$K,'01 General'!$B21,'01 FY25 JE'!$B:$B,'01 General'!S$6)</f>
        <v>0</v>
      </c>
      <c r="T21" s="65">
        <f t="shared" si="5"/>
        <v>0</v>
      </c>
      <c r="U21" s="55">
        <f>SUMIFS('01 FY25 JE'!$I:$I,'01 FY25 JE'!$D:$D,'01 General'!$B21,'01 FY25 JE'!$B:$B,'01 General'!U$6)</f>
        <v>0</v>
      </c>
      <c r="V21" s="55">
        <f>SUMIFS('01 FY25 JE'!$P:$P,'01 FY25 JE'!$K:$K,'01 General'!$B21,'01 FY25 JE'!$B:$B,'01 General'!V$6)</f>
        <v>0</v>
      </c>
      <c r="W21" s="55">
        <f t="shared" si="6"/>
        <v>0</v>
      </c>
      <c r="X21" s="55">
        <f>SUMIFS('01 FY25 JE'!$I:$I,'01 FY25 JE'!$D:$D,'01 General'!$B21,'01 FY25 JE'!$B:$B,'01 General'!X$6)</f>
        <v>0</v>
      </c>
      <c r="Y21" s="55">
        <f>SUMIFS('01 FY25 JE'!$P:$P,'01 FY25 JE'!$K:$K,'01 General'!$B21,'01 FY25 JE'!$B:$B,'01 General'!Y$6)</f>
        <v>0</v>
      </c>
      <c r="Z21" s="55">
        <f t="shared" si="7"/>
        <v>0</v>
      </c>
      <c r="AA21" s="55">
        <f>SUMIFS('01 FY25 JE'!$I:$I,'01 FY25 JE'!$D:$D,'01 General'!$B21,'01 FY25 JE'!$B:$B,'01 General'!AA$6)</f>
        <v>0</v>
      </c>
      <c r="AB21" s="55">
        <f>SUMIFS('01 FY25 JE'!$P:$P,'01 FY25 JE'!$K:$K,'01 General'!$B21,'01 FY25 JE'!$B:$B,'01 General'!AB$6)</f>
        <v>0</v>
      </c>
      <c r="AC21" s="55">
        <f t="shared" si="8"/>
        <v>0</v>
      </c>
      <c r="AD21" s="55">
        <f>SUMIFS('01 FY25 JE'!$I:$I,'01 FY25 JE'!$D:$D,'01 General'!$B21,'01 FY25 JE'!$B:$B,'01 General'!AD$6)</f>
        <v>0</v>
      </c>
      <c r="AE21" s="55">
        <f>SUMIFS('01 FY25 JE'!$P:$P,'01 FY25 JE'!$K:$K,'01 General'!$B21,'01 FY25 JE'!$B:$B,'01 General'!AE$6)</f>
        <v>0</v>
      </c>
      <c r="AF21" s="55">
        <f t="shared" si="9"/>
        <v>0</v>
      </c>
      <c r="AG21" s="55">
        <f>SUMIFS('01 FY25 JE'!$I:$I,'01 FY25 JE'!$D:$D,'01 General'!$B21,'01 FY25 JE'!$B:$B,'01 General'!AG$6)</f>
        <v>0</v>
      </c>
      <c r="AH21" s="55">
        <f>SUMIFS('01 FY25 JE'!$P:$P,'01 FY25 JE'!$K:$K,'01 General'!$B21,'01 FY25 JE'!$B:$B,'01 General'!AH$6)</f>
        <v>0</v>
      </c>
      <c r="AI21" s="55">
        <f t="shared" si="10"/>
        <v>0</v>
      </c>
      <c r="AJ21" s="55">
        <f>SUMIFS('01 FY25 JE'!$I:$I,'01 FY25 JE'!$D:$D,'01 General'!$B21,'01 FY25 JE'!$B:$B,'01 General'!AJ$6)</f>
        <v>0</v>
      </c>
      <c r="AK21" s="55">
        <f>SUMIFS('01 FY25 JE'!$P:$P,'01 FY25 JE'!$K:$K,'01 General'!$B21,'01 FY25 JE'!$B:$B,'01 General'!AK$6)</f>
        <v>0</v>
      </c>
      <c r="AL21" s="55">
        <f t="shared" si="11"/>
        <v>0</v>
      </c>
      <c r="AM21" s="55">
        <f>SUMIFS('01 FY25 JE'!$I:$I,'01 FY25 JE'!$D:$D,'01 General'!$B21,'01 FY25 JE'!$B:$B,'01 General'!AM$6)</f>
        <v>0</v>
      </c>
      <c r="AN21" s="55">
        <f>SUMIFS('01 FY25 JE'!$P:$P,'01 FY25 JE'!$K:$K,'01 General'!$B21,'01 FY25 JE'!$B:$B,'01 General'!AN$6)</f>
        <v>0</v>
      </c>
      <c r="AO21" s="55">
        <f t="shared" si="12"/>
        <v>0</v>
      </c>
      <c r="AP21" s="66">
        <f t="shared" si="13"/>
        <v>0</v>
      </c>
    </row>
    <row r="22" spans="1:54">
      <c r="A22" s="14" t="str">
        <f>_xlfn.XLOOKUP(B22,'01 Sets'!C:C,'01 Sets'!B:B)</f>
        <v>Prepayments</v>
      </c>
      <c r="B22" s="77" t="s">
        <v>281</v>
      </c>
      <c r="C22" s="51" t="str">
        <f>_xlfn.XLOOKUP($B22,'01 Sets'!$C:$C,'01 Sets'!D:D,0)</f>
        <v>Prepayments</v>
      </c>
      <c r="D22" s="51" t="str">
        <f>_xlfn.XLOOKUP($B22,'01 Sets'!$C:$C,'01 Sets'!E:E,0)</f>
        <v>预付账款 - XXX</v>
      </c>
      <c r="E22" s="66">
        <v>0</v>
      </c>
      <c r="F22" s="55">
        <f>SUMIFS('01 FY25 JE'!$I:$I,'01 FY25 JE'!$D:$D,'01 General'!$B22,'01 FY25 JE'!$B:$B,'01 General'!F$6)</f>
        <v>0</v>
      </c>
      <c r="G22" s="55">
        <f>SUMIFS('01 FY25 JE'!$P:$P,'01 FY25 JE'!$K:$K,'01 General'!$B22,'01 FY25 JE'!$B:$B,'01 General'!G$6)</f>
        <v>0</v>
      </c>
      <c r="H22" s="65">
        <f t="shared" ref="H22" si="21">SUM(E22:G22)</f>
        <v>0</v>
      </c>
      <c r="I22" s="55">
        <f>SUMIFS('01 FY25 JE'!$I:$I,'01 FY25 JE'!$D:$D,'01 General'!$B22,'01 FY25 JE'!$B:$B,'01 General'!I$6)</f>
        <v>0</v>
      </c>
      <c r="J22" s="55">
        <f>SUMIFS('01 FY25 JE'!$P:$P,'01 FY25 JE'!$K:$K,'01 General'!$B22,'01 FY25 JE'!$B:$B,'01 General'!J$6)</f>
        <v>0</v>
      </c>
      <c r="K22" s="65">
        <f t="shared" ref="K22" si="22">SUM(H22:J22)</f>
        <v>0</v>
      </c>
      <c r="L22" s="55">
        <f>SUMIFS('01 FY25 JE'!$I:$I,'01 FY25 JE'!$D:$D,'01 General'!$B22,'01 FY25 JE'!$B:$B,'01 General'!L$6)</f>
        <v>0</v>
      </c>
      <c r="M22" s="55">
        <f>SUMIFS('01 FY25 JE'!$P:$P,'01 FY25 JE'!$K:$K,'01 General'!$B22,'01 FY25 JE'!$B:$B,'01 General'!M$6)</f>
        <v>0</v>
      </c>
      <c r="N22" s="65">
        <f t="shared" ref="N22" si="23">SUM(K22:M22)</f>
        <v>0</v>
      </c>
      <c r="O22" s="55">
        <f>SUMIFS('01 FY25 JE'!$I:$I,'01 FY25 JE'!$D:$D,'01 General'!$B22,'01 FY25 JE'!$B:$B,'01 General'!O$6)</f>
        <v>0</v>
      </c>
      <c r="P22" s="55">
        <f>SUMIFS('01 FY25 JE'!$P:$P,'01 FY25 JE'!$K:$K,'01 General'!$B22,'01 FY25 JE'!$B:$B,'01 General'!P$6)</f>
        <v>0</v>
      </c>
      <c r="Q22" s="65">
        <f t="shared" ref="Q22" si="24">SUM(N22:P22)</f>
        <v>0</v>
      </c>
      <c r="R22" s="55">
        <f>SUMIFS('01 FY25 JE'!$I:$I,'01 FY25 JE'!$D:$D,'01 General'!$B22,'01 FY25 JE'!$B:$B,'01 General'!R$6)</f>
        <v>0</v>
      </c>
      <c r="S22" s="55">
        <f>SUMIFS('01 FY25 JE'!$P:$P,'01 FY25 JE'!$K:$K,'01 General'!$B22,'01 FY25 JE'!$B:$B,'01 General'!S$6)</f>
        <v>0</v>
      </c>
      <c r="T22" s="65">
        <f t="shared" ref="T22" si="25">SUM(Q22:S22)</f>
        <v>0</v>
      </c>
      <c r="U22" s="55">
        <f>SUMIFS('01 FY25 JE'!$I:$I,'01 FY25 JE'!$D:$D,'01 General'!$B22,'01 FY25 JE'!$B:$B,'01 General'!U$6)</f>
        <v>0</v>
      </c>
      <c r="V22" s="55">
        <f>SUMIFS('01 FY25 JE'!$P:$P,'01 FY25 JE'!$K:$K,'01 General'!$B22,'01 FY25 JE'!$B:$B,'01 General'!V$6)</f>
        <v>0</v>
      </c>
      <c r="W22" s="55">
        <f t="shared" ref="W22" si="26">SUM(T22:V22)</f>
        <v>0</v>
      </c>
      <c r="X22" s="55">
        <f>SUMIFS('01 FY25 JE'!$I:$I,'01 FY25 JE'!$D:$D,'01 General'!$B22,'01 FY25 JE'!$B:$B,'01 General'!X$6)</f>
        <v>0</v>
      </c>
      <c r="Y22" s="55">
        <f>SUMIFS('01 FY25 JE'!$P:$P,'01 FY25 JE'!$K:$K,'01 General'!$B22,'01 FY25 JE'!$B:$B,'01 General'!Y$6)</f>
        <v>0</v>
      </c>
      <c r="Z22" s="55">
        <f t="shared" ref="Z22" si="27">SUM(W22:Y22)</f>
        <v>0</v>
      </c>
      <c r="AA22" s="55">
        <f>SUMIFS('01 FY25 JE'!$I:$I,'01 FY25 JE'!$D:$D,'01 General'!$B22,'01 FY25 JE'!$B:$B,'01 General'!AA$6)</f>
        <v>0</v>
      </c>
      <c r="AB22" s="55">
        <f>SUMIFS('01 FY25 JE'!$P:$P,'01 FY25 JE'!$K:$K,'01 General'!$B22,'01 FY25 JE'!$B:$B,'01 General'!AB$6)</f>
        <v>0</v>
      </c>
      <c r="AC22" s="55">
        <f t="shared" ref="AC22" si="28">SUM(Z22:AB22)</f>
        <v>0</v>
      </c>
      <c r="AD22" s="55">
        <f>SUMIFS('01 FY25 JE'!$I:$I,'01 FY25 JE'!$D:$D,'01 General'!$B22,'01 FY25 JE'!$B:$B,'01 General'!AD$6)</f>
        <v>0</v>
      </c>
      <c r="AE22" s="55">
        <f>SUMIFS('01 FY25 JE'!$P:$P,'01 FY25 JE'!$K:$K,'01 General'!$B22,'01 FY25 JE'!$B:$B,'01 General'!AE$6)</f>
        <v>0</v>
      </c>
      <c r="AF22" s="55">
        <f t="shared" ref="AF22" si="29">SUM(AC22:AE22)</f>
        <v>0</v>
      </c>
      <c r="AG22" s="55">
        <f>SUMIFS('01 FY25 JE'!$I:$I,'01 FY25 JE'!$D:$D,'01 General'!$B22,'01 FY25 JE'!$B:$B,'01 General'!AG$6)</f>
        <v>0</v>
      </c>
      <c r="AH22" s="55">
        <f>SUMIFS('01 FY25 JE'!$P:$P,'01 FY25 JE'!$K:$K,'01 General'!$B22,'01 FY25 JE'!$B:$B,'01 General'!AH$6)</f>
        <v>0</v>
      </c>
      <c r="AI22" s="55">
        <f t="shared" ref="AI22" si="30">SUM(AF22:AH22)</f>
        <v>0</v>
      </c>
      <c r="AJ22" s="55">
        <f>SUMIFS('01 FY25 JE'!$I:$I,'01 FY25 JE'!$D:$D,'01 General'!$B22,'01 FY25 JE'!$B:$B,'01 General'!AJ$6)</f>
        <v>0</v>
      </c>
      <c r="AK22" s="55">
        <f>SUMIFS('01 FY25 JE'!$P:$P,'01 FY25 JE'!$K:$K,'01 General'!$B22,'01 FY25 JE'!$B:$B,'01 General'!AK$6)</f>
        <v>0</v>
      </c>
      <c r="AL22" s="55">
        <f t="shared" ref="AL22" si="31">SUM(AI22:AK22)</f>
        <v>0</v>
      </c>
      <c r="AM22" s="55">
        <f>SUMIFS('01 FY25 JE'!$I:$I,'01 FY25 JE'!$D:$D,'01 General'!$B22,'01 FY25 JE'!$B:$B,'01 General'!AM$6)</f>
        <v>0</v>
      </c>
      <c r="AN22" s="55">
        <f>SUMIFS('01 FY25 JE'!$P:$P,'01 FY25 JE'!$K:$K,'01 General'!$B22,'01 FY25 JE'!$B:$B,'01 General'!AN$6)</f>
        <v>0</v>
      </c>
      <c r="AO22" s="55">
        <f t="shared" ref="AO22" si="32">SUM(AL22:AN22)</f>
        <v>0</v>
      </c>
      <c r="AP22" s="66">
        <f t="shared" ref="AP22" si="33">AO22</f>
        <v>0</v>
      </c>
    </row>
    <row r="23" spans="1:54">
      <c r="A23" s="14" t="str">
        <f>_xlfn.XLOOKUP(B23,'01 Sets'!C:C,'01 Sets'!B:B)</f>
        <v>Prepayments</v>
      </c>
      <c r="B23" s="77" t="s">
        <v>290</v>
      </c>
      <c r="C23" s="51" t="str">
        <f>_xlfn.XLOOKUP($B23,'01 Sets'!$C:$C,'01 Sets'!D:D,0)</f>
        <v>Prepayments</v>
      </c>
      <c r="D23" s="51" t="str">
        <f>_xlfn.XLOOKUP($B23,'01 Sets'!$C:$C,'01 Sets'!E:E,0)</f>
        <v>预付账款 - 房租</v>
      </c>
      <c r="E23" s="66">
        <v>0</v>
      </c>
      <c r="F23" s="55">
        <f>SUMIFS('01 FY25 JE'!$I:$I,'01 FY25 JE'!$D:$D,'01 General'!$B23,'01 FY25 JE'!$B:$B,'01 General'!F$6)</f>
        <v>0</v>
      </c>
      <c r="G23" s="55">
        <f>SUMIFS('01 FY25 JE'!$P:$P,'01 FY25 JE'!$K:$K,'01 General'!$B23,'01 FY25 JE'!$B:$B,'01 General'!G$6)</f>
        <v>0</v>
      </c>
      <c r="H23" s="65">
        <f t="shared" ref="H23" si="34">SUM(E23:G23)</f>
        <v>0</v>
      </c>
      <c r="I23" s="55">
        <f>SUMIFS('01 FY25 JE'!$I:$I,'01 FY25 JE'!$D:$D,'01 General'!$B23,'01 FY25 JE'!$B:$B,'01 General'!I$6)</f>
        <v>0</v>
      </c>
      <c r="J23" s="55">
        <f>SUMIFS('01 FY25 JE'!$P:$P,'01 FY25 JE'!$K:$K,'01 General'!$B23,'01 FY25 JE'!$B:$B,'01 General'!J$6)</f>
        <v>0</v>
      </c>
      <c r="K23" s="65">
        <f t="shared" ref="K23" si="35">SUM(H23:J23)</f>
        <v>0</v>
      </c>
      <c r="L23" s="55">
        <f>SUMIFS('01 FY25 JE'!$I:$I,'01 FY25 JE'!$D:$D,'01 General'!$B23,'01 FY25 JE'!$B:$B,'01 General'!L$6)</f>
        <v>0</v>
      </c>
      <c r="M23" s="55">
        <f>SUMIFS('01 FY25 JE'!$P:$P,'01 FY25 JE'!$K:$K,'01 General'!$B23,'01 FY25 JE'!$B:$B,'01 General'!M$6)</f>
        <v>0</v>
      </c>
      <c r="N23" s="65">
        <f t="shared" ref="N23" si="36">SUM(K23:M23)</f>
        <v>0</v>
      </c>
      <c r="O23" s="55">
        <f>SUMIFS('01 FY25 JE'!$I:$I,'01 FY25 JE'!$D:$D,'01 General'!$B23,'01 FY25 JE'!$B:$B,'01 General'!O$6)</f>
        <v>0</v>
      </c>
      <c r="P23" s="55">
        <f>SUMIFS('01 FY25 JE'!$P:$P,'01 FY25 JE'!$K:$K,'01 General'!$B23,'01 FY25 JE'!$B:$B,'01 General'!P$6)</f>
        <v>0</v>
      </c>
      <c r="Q23" s="65">
        <f t="shared" ref="Q23" si="37">SUM(N23:P23)</f>
        <v>0</v>
      </c>
      <c r="R23" s="55">
        <f>SUMIFS('01 FY25 JE'!$I:$I,'01 FY25 JE'!$D:$D,'01 General'!$B23,'01 FY25 JE'!$B:$B,'01 General'!R$6)</f>
        <v>0</v>
      </c>
      <c r="S23" s="55">
        <f>SUMIFS('01 FY25 JE'!$P:$P,'01 FY25 JE'!$K:$K,'01 General'!$B23,'01 FY25 JE'!$B:$B,'01 General'!S$6)</f>
        <v>0</v>
      </c>
      <c r="T23" s="65">
        <f t="shared" ref="T23" si="38">SUM(Q23:S23)</f>
        <v>0</v>
      </c>
      <c r="U23" s="55">
        <f>SUMIFS('01 FY25 JE'!$I:$I,'01 FY25 JE'!$D:$D,'01 General'!$B23,'01 FY25 JE'!$B:$B,'01 General'!U$6)</f>
        <v>0</v>
      </c>
      <c r="V23" s="55">
        <f>SUMIFS('01 FY25 JE'!$P:$P,'01 FY25 JE'!$K:$K,'01 General'!$B23,'01 FY25 JE'!$B:$B,'01 General'!V$6)</f>
        <v>0</v>
      </c>
      <c r="W23" s="55">
        <f t="shared" ref="W23" si="39">SUM(T23:V23)</f>
        <v>0</v>
      </c>
      <c r="X23" s="55">
        <f>SUMIFS('01 FY25 JE'!$I:$I,'01 FY25 JE'!$D:$D,'01 General'!$B23,'01 FY25 JE'!$B:$B,'01 General'!X$6)</f>
        <v>0</v>
      </c>
      <c r="Y23" s="55">
        <f>SUMIFS('01 FY25 JE'!$P:$P,'01 FY25 JE'!$K:$K,'01 General'!$B23,'01 FY25 JE'!$B:$B,'01 General'!Y$6)</f>
        <v>0</v>
      </c>
      <c r="Z23" s="55">
        <f t="shared" ref="Z23" si="40">SUM(W23:Y23)</f>
        <v>0</v>
      </c>
      <c r="AA23" s="55">
        <f>SUMIFS('01 FY25 JE'!$I:$I,'01 FY25 JE'!$D:$D,'01 General'!$B23,'01 FY25 JE'!$B:$B,'01 General'!AA$6)</f>
        <v>0</v>
      </c>
      <c r="AB23" s="55">
        <f>SUMIFS('01 FY25 JE'!$P:$P,'01 FY25 JE'!$K:$K,'01 General'!$B23,'01 FY25 JE'!$B:$B,'01 General'!AB$6)</f>
        <v>0</v>
      </c>
      <c r="AC23" s="55">
        <f t="shared" ref="AC23" si="41">SUM(Z23:AB23)</f>
        <v>0</v>
      </c>
      <c r="AD23" s="55">
        <f>SUMIFS('01 FY25 JE'!$I:$I,'01 FY25 JE'!$D:$D,'01 General'!$B23,'01 FY25 JE'!$B:$B,'01 General'!AD$6)</f>
        <v>0</v>
      </c>
      <c r="AE23" s="55">
        <f>SUMIFS('01 FY25 JE'!$P:$P,'01 FY25 JE'!$K:$K,'01 General'!$B23,'01 FY25 JE'!$B:$B,'01 General'!AE$6)</f>
        <v>0</v>
      </c>
      <c r="AF23" s="55">
        <f t="shared" ref="AF23" si="42">SUM(AC23:AE23)</f>
        <v>0</v>
      </c>
      <c r="AG23" s="55">
        <f>SUMIFS('01 FY25 JE'!$I:$I,'01 FY25 JE'!$D:$D,'01 General'!$B23,'01 FY25 JE'!$B:$B,'01 General'!AG$6)</f>
        <v>0</v>
      </c>
      <c r="AH23" s="55">
        <f>SUMIFS('01 FY25 JE'!$P:$P,'01 FY25 JE'!$K:$K,'01 General'!$B23,'01 FY25 JE'!$B:$B,'01 General'!AH$6)</f>
        <v>0</v>
      </c>
      <c r="AI23" s="55">
        <f t="shared" ref="AI23" si="43">SUM(AF23:AH23)</f>
        <v>0</v>
      </c>
      <c r="AJ23" s="55">
        <f>SUMIFS('01 FY25 JE'!$I:$I,'01 FY25 JE'!$D:$D,'01 General'!$B23,'01 FY25 JE'!$B:$B,'01 General'!AJ$6)</f>
        <v>0</v>
      </c>
      <c r="AK23" s="55">
        <f>SUMIFS('01 FY25 JE'!$P:$P,'01 FY25 JE'!$K:$K,'01 General'!$B23,'01 FY25 JE'!$B:$B,'01 General'!AK$6)</f>
        <v>0</v>
      </c>
      <c r="AL23" s="55">
        <f t="shared" ref="AL23" si="44">SUM(AI23:AK23)</f>
        <v>0</v>
      </c>
      <c r="AM23" s="55">
        <f>SUMIFS('01 FY25 JE'!$I:$I,'01 FY25 JE'!$D:$D,'01 General'!$B23,'01 FY25 JE'!$B:$B,'01 General'!AM$6)</f>
        <v>0</v>
      </c>
      <c r="AN23" s="55">
        <f>SUMIFS('01 FY25 JE'!$P:$P,'01 FY25 JE'!$K:$K,'01 General'!$B23,'01 FY25 JE'!$B:$B,'01 General'!AN$6)</f>
        <v>0</v>
      </c>
      <c r="AO23" s="55">
        <f t="shared" ref="AO23" si="45">SUM(AL23:AN23)</f>
        <v>0</v>
      </c>
      <c r="AP23" s="66">
        <f t="shared" ref="AP23" si="46">AO23</f>
        <v>0</v>
      </c>
    </row>
    <row r="24" spans="1:54">
      <c r="A24" s="14" t="str">
        <f>_xlfn.XLOOKUP(B24,'01 Sets'!C:C,'01 Sets'!B:B)</f>
        <v>Prepayments</v>
      </c>
      <c r="B24" s="113" t="s">
        <v>371</v>
      </c>
      <c r="C24" s="51" t="str">
        <f>_xlfn.XLOOKUP($B24,'01 Sets'!$C:$C,'01 Sets'!D:D,0)</f>
        <v>Prepayments</v>
      </c>
      <c r="D24" s="51" t="str">
        <f>_xlfn.XLOOKUP($B24,'01 Sets'!$C:$C,'01 Sets'!E:E,0)</f>
        <v>预付账款 - 其他</v>
      </c>
      <c r="E24" s="66">
        <v>0</v>
      </c>
      <c r="F24" s="55">
        <f>SUMIFS('01 FY25 JE'!$I:$I,'01 FY25 JE'!$D:$D,'01 General'!$B24,'01 FY25 JE'!$B:$B,'01 General'!F$6)</f>
        <v>0</v>
      </c>
      <c r="G24" s="55">
        <f>SUMIFS('01 FY25 JE'!$P:$P,'01 FY25 JE'!$K:$K,'01 General'!$B24,'01 FY25 JE'!$B:$B,'01 General'!G$6)</f>
        <v>0</v>
      </c>
      <c r="H24" s="65">
        <f t="shared" ref="H24" si="47">SUM(E24:G24)</f>
        <v>0</v>
      </c>
      <c r="I24" s="55">
        <f>SUMIFS('01 FY25 JE'!$I:$I,'01 FY25 JE'!$D:$D,'01 General'!$B24,'01 FY25 JE'!$B:$B,'01 General'!I$6)</f>
        <v>0</v>
      </c>
      <c r="J24" s="55">
        <f>SUMIFS('01 FY25 JE'!$P:$P,'01 FY25 JE'!$K:$K,'01 General'!$B24,'01 FY25 JE'!$B:$B,'01 General'!J$6)</f>
        <v>0</v>
      </c>
      <c r="K24" s="65">
        <f t="shared" ref="K24" si="48">SUM(H24:J24)</f>
        <v>0</v>
      </c>
      <c r="L24" s="55">
        <f>SUMIFS('01 FY25 JE'!$I:$I,'01 FY25 JE'!$D:$D,'01 General'!$B24,'01 FY25 JE'!$B:$B,'01 General'!L$6)</f>
        <v>0</v>
      </c>
      <c r="M24" s="55">
        <f>SUMIFS('01 FY25 JE'!$P:$P,'01 FY25 JE'!$K:$K,'01 General'!$B24,'01 FY25 JE'!$B:$B,'01 General'!M$6)</f>
        <v>0</v>
      </c>
      <c r="N24" s="65">
        <f t="shared" ref="N24" si="49">SUM(K24:M24)</f>
        <v>0</v>
      </c>
      <c r="O24" s="55">
        <f>SUMIFS('01 FY25 JE'!$I:$I,'01 FY25 JE'!$D:$D,'01 General'!$B24,'01 FY25 JE'!$B:$B,'01 General'!O$6)</f>
        <v>0</v>
      </c>
      <c r="P24" s="55">
        <f>SUMIFS('01 FY25 JE'!$P:$P,'01 FY25 JE'!$K:$K,'01 General'!$B24,'01 FY25 JE'!$B:$B,'01 General'!P$6)</f>
        <v>0</v>
      </c>
      <c r="Q24" s="65">
        <f t="shared" ref="Q24" si="50">SUM(N24:P24)</f>
        <v>0</v>
      </c>
      <c r="R24" s="55">
        <f>SUMIFS('01 FY25 JE'!$I:$I,'01 FY25 JE'!$D:$D,'01 General'!$B24,'01 FY25 JE'!$B:$B,'01 General'!R$6)</f>
        <v>0</v>
      </c>
      <c r="S24" s="55">
        <f>SUMIFS('01 FY25 JE'!$P:$P,'01 FY25 JE'!$K:$K,'01 General'!$B24,'01 FY25 JE'!$B:$B,'01 General'!S$6)</f>
        <v>0</v>
      </c>
      <c r="T24" s="65">
        <f t="shared" ref="T24" si="51">SUM(Q24:S24)</f>
        <v>0</v>
      </c>
      <c r="U24" s="55">
        <f>SUMIFS('01 FY25 JE'!$I:$I,'01 FY25 JE'!$D:$D,'01 General'!$B24,'01 FY25 JE'!$B:$B,'01 General'!U$6)</f>
        <v>0</v>
      </c>
      <c r="V24" s="55">
        <f>SUMIFS('01 FY25 JE'!$P:$P,'01 FY25 JE'!$K:$K,'01 General'!$B24,'01 FY25 JE'!$B:$B,'01 General'!V$6)</f>
        <v>0</v>
      </c>
      <c r="W24" s="55">
        <f t="shared" ref="W24" si="52">SUM(T24:V24)</f>
        <v>0</v>
      </c>
      <c r="X24" s="55">
        <f>SUMIFS('01 FY25 JE'!$I:$I,'01 FY25 JE'!$D:$D,'01 General'!$B24,'01 FY25 JE'!$B:$B,'01 General'!X$6)</f>
        <v>0</v>
      </c>
      <c r="Y24" s="55">
        <f>SUMIFS('01 FY25 JE'!$P:$P,'01 FY25 JE'!$K:$K,'01 General'!$B24,'01 FY25 JE'!$B:$B,'01 General'!Y$6)</f>
        <v>0</v>
      </c>
      <c r="Z24" s="55">
        <f t="shared" ref="Z24" si="53">SUM(W24:Y24)</f>
        <v>0</v>
      </c>
      <c r="AA24" s="55">
        <f>SUMIFS('01 FY25 JE'!$I:$I,'01 FY25 JE'!$D:$D,'01 General'!$B24,'01 FY25 JE'!$B:$B,'01 General'!AA$6)</f>
        <v>0</v>
      </c>
      <c r="AB24" s="55">
        <f>SUMIFS('01 FY25 JE'!$P:$P,'01 FY25 JE'!$K:$K,'01 General'!$B24,'01 FY25 JE'!$B:$B,'01 General'!AB$6)</f>
        <v>0</v>
      </c>
      <c r="AC24" s="55">
        <f t="shared" ref="AC24" si="54">SUM(Z24:AB24)</f>
        <v>0</v>
      </c>
      <c r="AD24" s="55">
        <f>SUMIFS('01 FY25 JE'!$I:$I,'01 FY25 JE'!$D:$D,'01 General'!$B24,'01 FY25 JE'!$B:$B,'01 General'!AD$6)</f>
        <v>0</v>
      </c>
      <c r="AE24" s="55">
        <f>SUMIFS('01 FY25 JE'!$P:$P,'01 FY25 JE'!$K:$K,'01 General'!$B24,'01 FY25 JE'!$B:$B,'01 General'!AE$6)</f>
        <v>0</v>
      </c>
      <c r="AF24" s="55">
        <f t="shared" ref="AF24" si="55">SUM(AC24:AE24)</f>
        <v>0</v>
      </c>
      <c r="AG24" s="55">
        <f>SUMIFS('01 FY25 JE'!$I:$I,'01 FY25 JE'!$D:$D,'01 General'!$B24,'01 FY25 JE'!$B:$B,'01 General'!AG$6)</f>
        <v>0</v>
      </c>
      <c r="AH24" s="55">
        <f>SUMIFS('01 FY25 JE'!$P:$P,'01 FY25 JE'!$K:$K,'01 General'!$B24,'01 FY25 JE'!$B:$B,'01 General'!AH$6)</f>
        <v>0</v>
      </c>
      <c r="AI24" s="55">
        <f t="shared" ref="AI24" si="56">SUM(AF24:AH24)</f>
        <v>0</v>
      </c>
      <c r="AJ24" s="55">
        <f>SUMIFS('01 FY25 JE'!$I:$I,'01 FY25 JE'!$D:$D,'01 General'!$B24,'01 FY25 JE'!$B:$B,'01 General'!AJ$6)</f>
        <v>0</v>
      </c>
      <c r="AK24" s="55">
        <f>SUMIFS('01 FY25 JE'!$P:$P,'01 FY25 JE'!$K:$K,'01 General'!$B24,'01 FY25 JE'!$B:$B,'01 General'!AK$6)</f>
        <v>0</v>
      </c>
      <c r="AL24" s="55">
        <f t="shared" ref="AL24" si="57">SUM(AI24:AK24)</f>
        <v>0</v>
      </c>
      <c r="AM24" s="55">
        <f>SUMIFS('01 FY25 JE'!$I:$I,'01 FY25 JE'!$D:$D,'01 General'!$B24,'01 FY25 JE'!$B:$B,'01 General'!AM$6)</f>
        <v>0</v>
      </c>
      <c r="AN24" s="55">
        <f>SUMIFS('01 FY25 JE'!$P:$P,'01 FY25 JE'!$K:$K,'01 General'!$B24,'01 FY25 JE'!$B:$B,'01 General'!AN$6)</f>
        <v>0</v>
      </c>
      <c r="AO24" s="55">
        <f t="shared" ref="AO24" si="58">SUM(AL24:AN24)</f>
        <v>0</v>
      </c>
      <c r="AP24" s="66">
        <f t="shared" ref="AP24" si="59">AO24</f>
        <v>0</v>
      </c>
    </row>
    <row r="25" spans="1:54">
      <c r="A25" s="14" t="str">
        <f>_xlfn.XLOOKUP(B25,'01 Sets'!C:C,'01 Sets'!B:B)</f>
        <v>ANZ Term Invest</v>
      </c>
      <c r="B25" s="51" t="s">
        <v>54</v>
      </c>
      <c r="C25" s="51" t="str">
        <f>_xlfn.XLOOKUP($B25,'01 Sets'!$C:$C,'01 Sets'!D:D,0)</f>
        <v>Term Investment - 001</v>
      </c>
      <c r="D25" s="51" t="str">
        <f>_xlfn.XLOOKUP($B25,'01 Sets'!$C:$C,'01 Sets'!E:E,0)</f>
        <v>定期投资 - 001</v>
      </c>
      <c r="E25" s="66">
        <v>0</v>
      </c>
      <c r="F25" s="55">
        <f>SUMIFS('01 FY25 JE'!$I:$I,'01 FY25 JE'!$D:$D,'01 General'!$B25,'01 FY25 JE'!$B:$B,'01 General'!F$6)</f>
        <v>0</v>
      </c>
      <c r="G25" s="55">
        <f>SUMIFS('01 FY25 JE'!$P:$P,'01 FY25 JE'!$K:$K,'01 General'!$B25,'01 FY25 JE'!$B:$B,'01 General'!G$6)</f>
        <v>0</v>
      </c>
      <c r="H25" s="65">
        <f t="shared" si="1"/>
        <v>0</v>
      </c>
      <c r="I25" s="55">
        <f>SUMIFS('01 FY25 JE'!$I:$I,'01 FY25 JE'!$D:$D,'01 General'!$B25,'01 FY25 JE'!$B:$B,'01 General'!I$6)</f>
        <v>0</v>
      </c>
      <c r="J25" s="55">
        <f>SUMIFS('01 FY25 JE'!$P:$P,'01 FY25 JE'!$K:$K,'01 General'!$B25,'01 FY25 JE'!$B:$B,'01 General'!J$6)</f>
        <v>0</v>
      </c>
      <c r="K25" s="65">
        <f t="shared" si="2"/>
        <v>0</v>
      </c>
      <c r="L25" s="55">
        <f>SUMIFS('01 FY25 JE'!$I:$I,'01 FY25 JE'!$D:$D,'01 General'!$B25,'01 FY25 JE'!$B:$B,'01 General'!L$6)</f>
        <v>0</v>
      </c>
      <c r="M25" s="55">
        <f>SUMIFS('01 FY25 JE'!$P:$P,'01 FY25 JE'!$K:$K,'01 General'!$B25,'01 FY25 JE'!$B:$B,'01 General'!M$6)</f>
        <v>0</v>
      </c>
      <c r="N25" s="65">
        <f t="shared" si="3"/>
        <v>0</v>
      </c>
      <c r="O25" s="55">
        <f>SUMIFS('01 FY25 JE'!$I:$I,'01 FY25 JE'!$D:$D,'01 General'!$B25,'01 FY25 JE'!$B:$B,'01 General'!O$6)</f>
        <v>0</v>
      </c>
      <c r="P25" s="55">
        <f>SUMIFS('01 FY25 JE'!$P:$P,'01 FY25 JE'!$K:$K,'01 General'!$B25,'01 FY25 JE'!$B:$B,'01 General'!P$6)</f>
        <v>0</v>
      </c>
      <c r="Q25" s="65">
        <f t="shared" si="4"/>
        <v>0</v>
      </c>
      <c r="R25" s="55">
        <f>SUMIFS('01 FY25 JE'!$I:$I,'01 FY25 JE'!$D:$D,'01 General'!$B25,'01 FY25 JE'!$B:$B,'01 General'!R$6)</f>
        <v>0</v>
      </c>
      <c r="S25" s="55">
        <f>SUMIFS('01 FY25 JE'!$P:$P,'01 FY25 JE'!$K:$K,'01 General'!$B25,'01 FY25 JE'!$B:$B,'01 General'!S$6)</f>
        <v>0</v>
      </c>
      <c r="T25" s="65">
        <f t="shared" si="5"/>
        <v>0</v>
      </c>
      <c r="U25" s="55">
        <f>SUMIFS('01 FY25 JE'!$I:$I,'01 FY25 JE'!$D:$D,'01 General'!$B25,'01 FY25 JE'!$B:$B,'01 General'!U$6)</f>
        <v>0</v>
      </c>
      <c r="V25" s="55">
        <f>SUMIFS('01 FY25 JE'!$P:$P,'01 FY25 JE'!$K:$K,'01 General'!$B25,'01 FY25 JE'!$B:$B,'01 General'!V$6)</f>
        <v>0</v>
      </c>
      <c r="W25" s="55">
        <f t="shared" si="6"/>
        <v>0</v>
      </c>
      <c r="X25" s="55">
        <f>SUMIFS('01 FY25 JE'!$I:$I,'01 FY25 JE'!$D:$D,'01 General'!$B25,'01 FY25 JE'!$B:$B,'01 General'!X$6)</f>
        <v>0</v>
      </c>
      <c r="Y25" s="55">
        <f>SUMIFS('01 FY25 JE'!$P:$P,'01 FY25 JE'!$K:$K,'01 General'!$B25,'01 FY25 JE'!$B:$B,'01 General'!Y$6)</f>
        <v>0</v>
      </c>
      <c r="Z25" s="55">
        <f t="shared" si="7"/>
        <v>0</v>
      </c>
      <c r="AA25" s="55">
        <f>SUMIFS('01 FY25 JE'!$I:$I,'01 FY25 JE'!$D:$D,'01 General'!$B25,'01 FY25 JE'!$B:$B,'01 General'!AA$6)</f>
        <v>0</v>
      </c>
      <c r="AB25" s="55">
        <f>SUMIFS('01 FY25 JE'!$P:$P,'01 FY25 JE'!$K:$K,'01 General'!$B25,'01 FY25 JE'!$B:$B,'01 General'!AB$6)</f>
        <v>0</v>
      </c>
      <c r="AC25" s="55">
        <f t="shared" si="8"/>
        <v>0</v>
      </c>
      <c r="AD25" s="55">
        <f>SUMIFS('01 FY25 JE'!$I:$I,'01 FY25 JE'!$D:$D,'01 General'!$B25,'01 FY25 JE'!$B:$B,'01 General'!AD$6)</f>
        <v>0</v>
      </c>
      <c r="AE25" s="55">
        <f>SUMIFS('01 FY25 JE'!$P:$P,'01 FY25 JE'!$K:$K,'01 General'!$B25,'01 FY25 JE'!$B:$B,'01 General'!AE$6)</f>
        <v>0</v>
      </c>
      <c r="AF25" s="55">
        <f t="shared" si="9"/>
        <v>0</v>
      </c>
      <c r="AG25" s="55">
        <f>SUMIFS('01 FY25 JE'!$I:$I,'01 FY25 JE'!$D:$D,'01 General'!$B25,'01 FY25 JE'!$B:$B,'01 General'!AG$6)</f>
        <v>0</v>
      </c>
      <c r="AH25" s="55">
        <f>SUMIFS('01 FY25 JE'!$P:$P,'01 FY25 JE'!$K:$K,'01 General'!$B25,'01 FY25 JE'!$B:$B,'01 General'!AH$6)</f>
        <v>0</v>
      </c>
      <c r="AI25" s="55">
        <f t="shared" si="10"/>
        <v>0</v>
      </c>
      <c r="AJ25" s="55">
        <f>SUMIFS('01 FY25 JE'!$I:$I,'01 FY25 JE'!$D:$D,'01 General'!$B25,'01 FY25 JE'!$B:$B,'01 General'!AJ$6)</f>
        <v>0</v>
      </c>
      <c r="AK25" s="55">
        <f>SUMIFS('01 FY25 JE'!$P:$P,'01 FY25 JE'!$K:$K,'01 General'!$B25,'01 FY25 JE'!$B:$B,'01 General'!AK$6)</f>
        <v>0</v>
      </c>
      <c r="AL25" s="55">
        <f t="shared" si="11"/>
        <v>0</v>
      </c>
      <c r="AM25" s="55">
        <f>SUMIFS('01 FY25 JE'!$I:$I,'01 FY25 JE'!$D:$D,'01 General'!$B25,'01 FY25 JE'!$B:$B,'01 General'!AM$6)</f>
        <v>0</v>
      </c>
      <c r="AN25" s="55">
        <f>SUMIFS('01 FY25 JE'!$P:$P,'01 FY25 JE'!$K:$K,'01 General'!$B25,'01 FY25 JE'!$B:$B,'01 General'!AN$6)</f>
        <v>0</v>
      </c>
      <c r="AO25" s="55">
        <f t="shared" si="12"/>
        <v>0</v>
      </c>
      <c r="AP25" s="66">
        <f t="shared" si="13"/>
        <v>0</v>
      </c>
    </row>
    <row r="26" spans="1:54">
      <c r="A26" s="14" t="str">
        <f>_xlfn.XLOOKUP(B26,'01 Sets'!C:C,'01 Sets'!B:B)</f>
        <v>PRC Term Invest</v>
      </c>
      <c r="B26" s="51" t="s">
        <v>193</v>
      </c>
      <c r="C26" s="51" t="str">
        <f>_xlfn.XLOOKUP($B26,'01 Sets'!$C:$C,'01 Sets'!D:D,0)</f>
        <v>Term Investment - 002</v>
      </c>
      <c r="D26" s="51" t="str">
        <f>_xlfn.XLOOKUP($B26,'01 Sets'!$C:$C,'01 Sets'!E:E,0)</f>
        <v>定期投资 - 002</v>
      </c>
      <c r="E26" s="66">
        <v>0</v>
      </c>
      <c r="F26" s="55">
        <f>SUMIFS('01 FY25 JE'!$I:$I,'01 FY25 JE'!$D:$D,'01 General'!$B26,'01 FY25 JE'!$B:$B,'01 General'!F$6)</f>
        <v>0</v>
      </c>
      <c r="G26" s="55">
        <f>SUMIFS('01 FY25 JE'!$P:$P,'01 FY25 JE'!$K:$K,'01 General'!$B26,'01 FY25 JE'!$B:$B,'01 General'!G$6)</f>
        <v>0</v>
      </c>
      <c r="H26" s="65">
        <f t="shared" si="1"/>
        <v>0</v>
      </c>
      <c r="I26" s="55">
        <f>SUMIFS('01 FY25 JE'!$I:$I,'01 FY25 JE'!$D:$D,'01 General'!$B26,'01 FY25 JE'!$B:$B,'01 General'!I$6)</f>
        <v>0</v>
      </c>
      <c r="J26" s="55">
        <f>SUMIFS('01 FY25 JE'!$P:$P,'01 FY25 JE'!$K:$K,'01 General'!$B26,'01 FY25 JE'!$B:$B,'01 General'!J$6)</f>
        <v>0</v>
      </c>
      <c r="K26" s="65">
        <f t="shared" si="2"/>
        <v>0</v>
      </c>
      <c r="L26" s="55">
        <f>SUMIFS('01 FY25 JE'!$I:$I,'01 FY25 JE'!$D:$D,'01 General'!$B26,'01 FY25 JE'!$B:$B,'01 General'!L$6)</f>
        <v>0</v>
      </c>
      <c r="M26" s="55">
        <f>SUMIFS('01 FY25 JE'!$P:$P,'01 FY25 JE'!$K:$K,'01 General'!$B26,'01 FY25 JE'!$B:$B,'01 General'!M$6)</f>
        <v>0</v>
      </c>
      <c r="N26" s="65">
        <f t="shared" si="3"/>
        <v>0</v>
      </c>
      <c r="O26" s="55">
        <f>SUMIFS('01 FY25 JE'!$I:$I,'01 FY25 JE'!$D:$D,'01 General'!$B26,'01 FY25 JE'!$B:$B,'01 General'!O$6)</f>
        <v>0</v>
      </c>
      <c r="P26" s="55">
        <f>SUMIFS('01 FY25 JE'!$P:$P,'01 FY25 JE'!$K:$K,'01 General'!$B26,'01 FY25 JE'!$B:$B,'01 General'!P$6)</f>
        <v>0</v>
      </c>
      <c r="Q26" s="65">
        <f t="shared" si="4"/>
        <v>0</v>
      </c>
      <c r="R26" s="55">
        <f>SUMIFS('01 FY25 JE'!$I:$I,'01 FY25 JE'!$D:$D,'01 General'!$B26,'01 FY25 JE'!$B:$B,'01 General'!R$6)</f>
        <v>0</v>
      </c>
      <c r="S26" s="55">
        <f>SUMIFS('01 FY25 JE'!$P:$P,'01 FY25 JE'!$K:$K,'01 General'!$B26,'01 FY25 JE'!$B:$B,'01 General'!S$6)</f>
        <v>0</v>
      </c>
      <c r="T26" s="65">
        <f t="shared" si="5"/>
        <v>0</v>
      </c>
      <c r="U26" s="55">
        <f>SUMIFS('01 FY25 JE'!$I:$I,'01 FY25 JE'!$D:$D,'01 General'!$B26,'01 FY25 JE'!$B:$B,'01 General'!U$6)</f>
        <v>0</v>
      </c>
      <c r="V26" s="55">
        <f>SUMIFS('01 FY25 JE'!$P:$P,'01 FY25 JE'!$K:$K,'01 General'!$B26,'01 FY25 JE'!$B:$B,'01 General'!V$6)</f>
        <v>0</v>
      </c>
      <c r="W26" s="55">
        <f t="shared" si="6"/>
        <v>0</v>
      </c>
      <c r="X26" s="55">
        <f>SUMIFS('01 FY25 JE'!$I:$I,'01 FY25 JE'!$D:$D,'01 General'!$B26,'01 FY25 JE'!$B:$B,'01 General'!X$6)</f>
        <v>0</v>
      </c>
      <c r="Y26" s="55">
        <f>SUMIFS('01 FY25 JE'!$P:$P,'01 FY25 JE'!$K:$K,'01 General'!$B26,'01 FY25 JE'!$B:$B,'01 General'!Y$6)</f>
        <v>0</v>
      </c>
      <c r="Z26" s="55">
        <f t="shared" si="7"/>
        <v>0</v>
      </c>
      <c r="AA26" s="55">
        <f>SUMIFS('01 FY25 JE'!$I:$I,'01 FY25 JE'!$D:$D,'01 General'!$B26,'01 FY25 JE'!$B:$B,'01 General'!AA$6)</f>
        <v>0</v>
      </c>
      <c r="AB26" s="55">
        <f>SUMIFS('01 FY25 JE'!$P:$P,'01 FY25 JE'!$K:$K,'01 General'!$B26,'01 FY25 JE'!$B:$B,'01 General'!AB$6)</f>
        <v>0</v>
      </c>
      <c r="AC26" s="55">
        <f t="shared" si="8"/>
        <v>0</v>
      </c>
      <c r="AD26" s="55">
        <f>SUMIFS('01 FY25 JE'!$I:$I,'01 FY25 JE'!$D:$D,'01 General'!$B26,'01 FY25 JE'!$B:$B,'01 General'!AD$6)</f>
        <v>0</v>
      </c>
      <c r="AE26" s="55">
        <f>SUMIFS('01 FY25 JE'!$P:$P,'01 FY25 JE'!$K:$K,'01 General'!$B26,'01 FY25 JE'!$B:$B,'01 General'!AE$6)</f>
        <v>0</v>
      </c>
      <c r="AF26" s="55">
        <f t="shared" si="9"/>
        <v>0</v>
      </c>
      <c r="AG26" s="55">
        <f>SUMIFS('01 FY25 JE'!$I:$I,'01 FY25 JE'!$D:$D,'01 General'!$B26,'01 FY25 JE'!$B:$B,'01 General'!AG$6)</f>
        <v>0</v>
      </c>
      <c r="AH26" s="55">
        <f>SUMIFS('01 FY25 JE'!$P:$P,'01 FY25 JE'!$K:$K,'01 General'!$B26,'01 FY25 JE'!$B:$B,'01 General'!AH$6)</f>
        <v>0</v>
      </c>
      <c r="AI26" s="55">
        <f t="shared" si="10"/>
        <v>0</v>
      </c>
      <c r="AJ26" s="55">
        <f>SUMIFS('01 FY25 JE'!$I:$I,'01 FY25 JE'!$D:$D,'01 General'!$B26,'01 FY25 JE'!$B:$B,'01 General'!AJ$6)</f>
        <v>0</v>
      </c>
      <c r="AK26" s="55">
        <f>SUMIFS('01 FY25 JE'!$P:$P,'01 FY25 JE'!$K:$K,'01 General'!$B26,'01 FY25 JE'!$B:$B,'01 General'!AK$6)</f>
        <v>0</v>
      </c>
      <c r="AL26" s="55">
        <f t="shared" si="11"/>
        <v>0</v>
      </c>
      <c r="AM26" s="55">
        <f>SUMIFS('01 FY25 JE'!$I:$I,'01 FY25 JE'!$D:$D,'01 General'!$B26,'01 FY25 JE'!$B:$B,'01 General'!AM$6)</f>
        <v>0</v>
      </c>
      <c r="AN26" s="55">
        <f>SUMIFS('01 FY25 JE'!$P:$P,'01 FY25 JE'!$K:$K,'01 General'!$B26,'01 FY25 JE'!$B:$B,'01 General'!AN$6)</f>
        <v>0</v>
      </c>
      <c r="AO26" s="55">
        <f t="shared" si="12"/>
        <v>0</v>
      </c>
      <c r="AP26" s="66">
        <f t="shared" si="13"/>
        <v>0</v>
      </c>
    </row>
    <row r="27" spans="1:54">
      <c r="A27" s="14" t="str">
        <f>_xlfn.XLOOKUP(B27,'01 Sets'!C:C,'01 Sets'!B:B)</f>
        <v>Housing Fund</v>
      </c>
      <c r="B27" s="51" t="s">
        <v>194</v>
      </c>
      <c r="C27" s="51" t="str">
        <f>_xlfn.XLOOKUP($B27,'01 Sets'!$C:$C,'01 Sets'!D:D,0)</f>
        <v>Housing Fund Bal. - City 1</v>
      </c>
      <c r="D27" s="51" t="str">
        <f>_xlfn.XLOOKUP($B27,'01 Sets'!$C:$C,'01 Sets'!E:E,0)</f>
        <v>住房公积金余额 - AAA</v>
      </c>
      <c r="E27" s="66">
        <v>0</v>
      </c>
      <c r="F27" s="55">
        <f>SUMIFS('01 FY25 JE'!$I:$I,'01 FY25 JE'!$D:$D,'01 General'!$B27,'01 FY25 JE'!$B:$B,'01 General'!F$6)</f>
        <v>0</v>
      </c>
      <c r="G27" s="55">
        <f>SUMIFS('01 FY25 JE'!$P:$P,'01 FY25 JE'!$K:$K,'01 General'!$B27,'01 FY25 JE'!$B:$B,'01 General'!G$6)</f>
        <v>0</v>
      </c>
      <c r="H27" s="65">
        <f t="shared" si="1"/>
        <v>0</v>
      </c>
      <c r="I27" s="55">
        <f>SUMIFS('01 FY25 JE'!$I:$I,'01 FY25 JE'!$D:$D,'01 General'!$B27,'01 FY25 JE'!$B:$B,'01 General'!I$6)</f>
        <v>0</v>
      </c>
      <c r="J27" s="55">
        <f>SUMIFS('01 FY25 JE'!$P:$P,'01 FY25 JE'!$K:$K,'01 General'!$B27,'01 FY25 JE'!$B:$B,'01 General'!J$6)</f>
        <v>0</v>
      </c>
      <c r="K27" s="65">
        <f t="shared" ref="K27:K38" si="60">SUM(H27:J27)</f>
        <v>0</v>
      </c>
      <c r="L27" s="55">
        <f>SUMIFS('01 FY25 JE'!$I:$I,'01 FY25 JE'!$D:$D,'01 General'!$B27,'01 FY25 JE'!$B:$B,'01 General'!L$6)</f>
        <v>0</v>
      </c>
      <c r="M27" s="55">
        <f>SUMIFS('01 FY25 JE'!$P:$P,'01 FY25 JE'!$K:$K,'01 General'!$B27,'01 FY25 JE'!$B:$B,'01 General'!M$6)</f>
        <v>0</v>
      </c>
      <c r="N27" s="65">
        <f t="shared" ref="N27:N38" si="61">SUM(K27:M27)</f>
        <v>0</v>
      </c>
      <c r="O27" s="55">
        <f>SUMIFS('01 FY25 JE'!$I:$I,'01 FY25 JE'!$D:$D,'01 General'!$B27,'01 FY25 JE'!$B:$B,'01 General'!O$6)</f>
        <v>0</v>
      </c>
      <c r="P27" s="55">
        <f>SUMIFS('01 FY25 JE'!$P:$P,'01 FY25 JE'!$K:$K,'01 General'!$B27,'01 FY25 JE'!$B:$B,'01 General'!P$6)</f>
        <v>0</v>
      </c>
      <c r="Q27" s="65">
        <f t="shared" ref="Q27:Q38" si="62">SUM(N27:P27)</f>
        <v>0</v>
      </c>
      <c r="R27" s="55">
        <f>SUMIFS('01 FY25 JE'!$I:$I,'01 FY25 JE'!$D:$D,'01 General'!$B27,'01 FY25 JE'!$B:$B,'01 General'!R$6)</f>
        <v>0</v>
      </c>
      <c r="S27" s="55">
        <f>SUMIFS('01 FY25 JE'!$P:$P,'01 FY25 JE'!$K:$K,'01 General'!$B27,'01 FY25 JE'!$B:$B,'01 General'!S$6)</f>
        <v>0</v>
      </c>
      <c r="T27" s="65">
        <f t="shared" ref="T27:T38" si="63">SUM(Q27:S27)</f>
        <v>0</v>
      </c>
      <c r="U27" s="55">
        <f>SUMIFS('01 FY25 JE'!$I:$I,'01 FY25 JE'!$D:$D,'01 General'!$B27,'01 FY25 JE'!$B:$B,'01 General'!U$6)</f>
        <v>0</v>
      </c>
      <c r="V27" s="55">
        <f>SUMIFS('01 FY25 JE'!$P:$P,'01 FY25 JE'!$K:$K,'01 General'!$B27,'01 FY25 JE'!$B:$B,'01 General'!V$6)</f>
        <v>0</v>
      </c>
      <c r="W27" s="55">
        <f t="shared" ref="W27:W38" si="64">SUM(T27:V27)</f>
        <v>0</v>
      </c>
      <c r="X27" s="55">
        <f>SUMIFS('01 FY25 JE'!$I:$I,'01 FY25 JE'!$D:$D,'01 General'!$B27,'01 FY25 JE'!$B:$B,'01 General'!X$6)</f>
        <v>0</v>
      </c>
      <c r="Y27" s="55">
        <f>SUMIFS('01 FY25 JE'!$P:$P,'01 FY25 JE'!$K:$K,'01 General'!$B27,'01 FY25 JE'!$B:$B,'01 General'!Y$6)</f>
        <v>0</v>
      </c>
      <c r="Z27" s="55">
        <f t="shared" ref="Z27:Z38" si="65">SUM(W27:Y27)</f>
        <v>0</v>
      </c>
      <c r="AA27" s="55">
        <f>SUMIFS('01 FY25 JE'!$I:$I,'01 FY25 JE'!$D:$D,'01 General'!$B27,'01 FY25 JE'!$B:$B,'01 General'!AA$6)</f>
        <v>0</v>
      </c>
      <c r="AB27" s="55">
        <f>SUMIFS('01 FY25 JE'!$P:$P,'01 FY25 JE'!$K:$K,'01 General'!$B27,'01 FY25 JE'!$B:$B,'01 General'!AB$6)</f>
        <v>0</v>
      </c>
      <c r="AC27" s="55">
        <f t="shared" ref="AC27:AC38" si="66">SUM(Z27:AB27)</f>
        <v>0</v>
      </c>
      <c r="AD27" s="55">
        <f>SUMIFS('01 FY25 JE'!$I:$I,'01 FY25 JE'!$D:$D,'01 General'!$B27,'01 FY25 JE'!$B:$B,'01 General'!AD$6)</f>
        <v>0</v>
      </c>
      <c r="AE27" s="55">
        <f>SUMIFS('01 FY25 JE'!$P:$P,'01 FY25 JE'!$K:$K,'01 General'!$B27,'01 FY25 JE'!$B:$B,'01 General'!AE$6)</f>
        <v>0</v>
      </c>
      <c r="AF27" s="55">
        <f t="shared" ref="AF27:AF38" si="67">SUM(AC27:AE27)</f>
        <v>0</v>
      </c>
      <c r="AG27" s="55">
        <f>SUMIFS('01 FY25 JE'!$I:$I,'01 FY25 JE'!$D:$D,'01 General'!$B27,'01 FY25 JE'!$B:$B,'01 General'!AG$6)</f>
        <v>0</v>
      </c>
      <c r="AH27" s="55">
        <f>SUMIFS('01 FY25 JE'!$P:$P,'01 FY25 JE'!$K:$K,'01 General'!$B27,'01 FY25 JE'!$B:$B,'01 General'!AH$6)</f>
        <v>0</v>
      </c>
      <c r="AI27" s="55">
        <f t="shared" ref="AI27:AI38" si="68">SUM(AF27:AH27)</f>
        <v>0</v>
      </c>
      <c r="AJ27" s="55">
        <f>SUMIFS('01 FY25 JE'!$I:$I,'01 FY25 JE'!$D:$D,'01 General'!$B27,'01 FY25 JE'!$B:$B,'01 General'!AJ$6)</f>
        <v>0</v>
      </c>
      <c r="AK27" s="55">
        <f>SUMIFS('01 FY25 JE'!$P:$P,'01 FY25 JE'!$K:$K,'01 General'!$B27,'01 FY25 JE'!$B:$B,'01 General'!AK$6)</f>
        <v>0</v>
      </c>
      <c r="AL27" s="55">
        <f t="shared" ref="AL27:AL38" si="69">SUM(AI27:AK27)</f>
        <v>0</v>
      </c>
      <c r="AM27" s="55">
        <f>SUMIFS('01 FY25 JE'!$I:$I,'01 FY25 JE'!$D:$D,'01 General'!$B27,'01 FY25 JE'!$B:$B,'01 General'!AM$6)</f>
        <v>0</v>
      </c>
      <c r="AN27" s="55">
        <f>SUMIFS('01 FY25 JE'!$P:$P,'01 FY25 JE'!$K:$K,'01 General'!$B27,'01 FY25 JE'!$B:$B,'01 General'!AN$6)</f>
        <v>0</v>
      </c>
      <c r="AO27" s="55">
        <f t="shared" ref="AO27:AO38" si="70">SUM(AL27:AN27)</f>
        <v>0</v>
      </c>
      <c r="AP27" s="66">
        <f t="shared" si="13"/>
        <v>0</v>
      </c>
    </row>
    <row r="28" spans="1:54">
      <c r="A28" s="14" t="str">
        <f>_xlfn.XLOOKUP(B28,'01 Sets'!C:C,'01 Sets'!B:B)</f>
        <v>Housing Fund</v>
      </c>
      <c r="B28" s="51" t="s">
        <v>195</v>
      </c>
      <c r="C28" s="51" t="str">
        <f>_xlfn.XLOOKUP($B28,'01 Sets'!$C:$C,'01 Sets'!D:D,0)</f>
        <v>Housing Fund Bal. - City 2</v>
      </c>
      <c r="D28" s="51" t="str">
        <f>_xlfn.XLOOKUP($B28,'01 Sets'!$C:$C,'01 Sets'!E:E,0)</f>
        <v>住房公积金余额 - BBB</v>
      </c>
      <c r="E28" s="66">
        <v>0</v>
      </c>
      <c r="F28" s="55">
        <f>SUMIFS('01 FY25 JE'!$I:$I,'01 FY25 JE'!$D:$D,'01 General'!$B28,'01 FY25 JE'!$B:$B,'01 General'!F$6)</f>
        <v>0</v>
      </c>
      <c r="G28" s="55">
        <f>SUMIFS('01 FY25 JE'!$P:$P,'01 FY25 JE'!$K:$K,'01 General'!$B28,'01 FY25 JE'!$B:$B,'01 General'!G$6)</f>
        <v>0</v>
      </c>
      <c r="H28" s="65">
        <f t="shared" si="1"/>
        <v>0</v>
      </c>
      <c r="I28" s="55">
        <f>SUMIFS('01 FY25 JE'!$I:$I,'01 FY25 JE'!$D:$D,'01 General'!$B28,'01 FY25 JE'!$B:$B,'01 General'!I$6)</f>
        <v>0</v>
      </c>
      <c r="J28" s="55">
        <f>SUMIFS('01 FY25 JE'!$P:$P,'01 FY25 JE'!$K:$K,'01 General'!$B28,'01 FY25 JE'!$B:$B,'01 General'!J$6)</f>
        <v>0</v>
      </c>
      <c r="K28" s="65">
        <f t="shared" si="60"/>
        <v>0</v>
      </c>
      <c r="L28" s="55">
        <f>SUMIFS('01 FY25 JE'!$I:$I,'01 FY25 JE'!$D:$D,'01 General'!$B28,'01 FY25 JE'!$B:$B,'01 General'!L$6)</f>
        <v>0</v>
      </c>
      <c r="M28" s="55">
        <f>SUMIFS('01 FY25 JE'!$P:$P,'01 FY25 JE'!$K:$K,'01 General'!$B28,'01 FY25 JE'!$B:$B,'01 General'!M$6)</f>
        <v>0</v>
      </c>
      <c r="N28" s="65">
        <f t="shared" si="61"/>
        <v>0</v>
      </c>
      <c r="O28" s="55">
        <f>SUMIFS('01 FY25 JE'!$I:$I,'01 FY25 JE'!$D:$D,'01 General'!$B28,'01 FY25 JE'!$B:$B,'01 General'!O$6)</f>
        <v>0</v>
      </c>
      <c r="P28" s="55">
        <f>SUMIFS('01 FY25 JE'!$P:$P,'01 FY25 JE'!$K:$K,'01 General'!$B28,'01 FY25 JE'!$B:$B,'01 General'!P$6)</f>
        <v>0</v>
      </c>
      <c r="Q28" s="65">
        <f t="shared" si="62"/>
        <v>0</v>
      </c>
      <c r="R28" s="55">
        <f>SUMIFS('01 FY25 JE'!$I:$I,'01 FY25 JE'!$D:$D,'01 General'!$B28,'01 FY25 JE'!$B:$B,'01 General'!R$6)</f>
        <v>0</v>
      </c>
      <c r="S28" s="55">
        <f>SUMIFS('01 FY25 JE'!$P:$P,'01 FY25 JE'!$K:$K,'01 General'!$B28,'01 FY25 JE'!$B:$B,'01 General'!S$6)</f>
        <v>0</v>
      </c>
      <c r="T28" s="65">
        <f t="shared" si="63"/>
        <v>0</v>
      </c>
      <c r="U28" s="55">
        <f>SUMIFS('01 FY25 JE'!$I:$I,'01 FY25 JE'!$D:$D,'01 General'!$B28,'01 FY25 JE'!$B:$B,'01 General'!U$6)</f>
        <v>0</v>
      </c>
      <c r="V28" s="55">
        <f>SUMIFS('01 FY25 JE'!$P:$P,'01 FY25 JE'!$K:$K,'01 General'!$B28,'01 FY25 JE'!$B:$B,'01 General'!V$6)</f>
        <v>0</v>
      </c>
      <c r="W28" s="55">
        <f t="shared" si="64"/>
        <v>0</v>
      </c>
      <c r="X28" s="55">
        <f>SUMIFS('01 FY25 JE'!$I:$I,'01 FY25 JE'!$D:$D,'01 General'!$B28,'01 FY25 JE'!$B:$B,'01 General'!X$6)</f>
        <v>0</v>
      </c>
      <c r="Y28" s="55">
        <f>SUMIFS('01 FY25 JE'!$P:$P,'01 FY25 JE'!$K:$K,'01 General'!$B28,'01 FY25 JE'!$B:$B,'01 General'!Y$6)</f>
        <v>0</v>
      </c>
      <c r="Z28" s="55">
        <f t="shared" si="65"/>
        <v>0</v>
      </c>
      <c r="AA28" s="55">
        <f>SUMIFS('01 FY25 JE'!$I:$I,'01 FY25 JE'!$D:$D,'01 General'!$B28,'01 FY25 JE'!$B:$B,'01 General'!AA$6)</f>
        <v>0</v>
      </c>
      <c r="AB28" s="55">
        <f>SUMIFS('01 FY25 JE'!$P:$P,'01 FY25 JE'!$K:$K,'01 General'!$B28,'01 FY25 JE'!$B:$B,'01 General'!AB$6)</f>
        <v>0</v>
      </c>
      <c r="AC28" s="55">
        <f t="shared" si="66"/>
        <v>0</v>
      </c>
      <c r="AD28" s="55">
        <f>SUMIFS('01 FY25 JE'!$I:$I,'01 FY25 JE'!$D:$D,'01 General'!$B28,'01 FY25 JE'!$B:$B,'01 General'!AD$6)</f>
        <v>0</v>
      </c>
      <c r="AE28" s="55">
        <f>SUMIFS('01 FY25 JE'!$P:$P,'01 FY25 JE'!$K:$K,'01 General'!$B28,'01 FY25 JE'!$B:$B,'01 General'!AE$6)</f>
        <v>0</v>
      </c>
      <c r="AF28" s="55">
        <f t="shared" si="67"/>
        <v>0</v>
      </c>
      <c r="AG28" s="55">
        <f>SUMIFS('01 FY25 JE'!$I:$I,'01 FY25 JE'!$D:$D,'01 General'!$B28,'01 FY25 JE'!$B:$B,'01 General'!AG$6)</f>
        <v>0</v>
      </c>
      <c r="AH28" s="55">
        <f>SUMIFS('01 FY25 JE'!$P:$P,'01 FY25 JE'!$K:$K,'01 General'!$B28,'01 FY25 JE'!$B:$B,'01 General'!AH$6)</f>
        <v>0</v>
      </c>
      <c r="AI28" s="55">
        <f t="shared" si="68"/>
        <v>0</v>
      </c>
      <c r="AJ28" s="55">
        <f>SUMIFS('01 FY25 JE'!$I:$I,'01 FY25 JE'!$D:$D,'01 General'!$B28,'01 FY25 JE'!$B:$B,'01 General'!AJ$6)</f>
        <v>0</v>
      </c>
      <c r="AK28" s="55">
        <f>SUMIFS('01 FY25 JE'!$P:$P,'01 FY25 JE'!$K:$K,'01 General'!$B28,'01 FY25 JE'!$B:$B,'01 General'!AK$6)</f>
        <v>0</v>
      </c>
      <c r="AL28" s="55">
        <f t="shared" si="69"/>
        <v>0</v>
      </c>
      <c r="AM28" s="55">
        <f>SUMIFS('01 FY25 JE'!$I:$I,'01 FY25 JE'!$D:$D,'01 General'!$B28,'01 FY25 JE'!$B:$B,'01 General'!AM$6)</f>
        <v>0</v>
      </c>
      <c r="AN28" s="55">
        <f>SUMIFS('01 FY25 JE'!$P:$P,'01 FY25 JE'!$K:$K,'01 General'!$B28,'01 FY25 JE'!$B:$B,'01 General'!AN$6)</f>
        <v>0</v>
      </c>
      <c r="AO28" s="55">
        <f t="shared" si="70"/>
        <v>0</v>
      </c>
      <c r="AP28" s="66">
        <f t="shared" si="13"/>
        <v>0</v>
      </c>
    </row>
    <row r="29" spans="1:54">
      <c r="A29" s="14" t="str">
        <f>_xlfn.XLOOKUP(B29,'01 Sets'!C:C,'01 Sets'!B:B)</f>
        <v>Housing Fund</v>
      </c>
      <c r="B29" s="51" t="s">
        <v>256</v>
      </c>
      <c r="C29" s="51" t="str">
        <f>_xlfn.XLOOKUP($B29,'01 Sets'!$C:$C,'01 Sets'!D:D,0)</f>
        <v>Housing Fund Bal. - City 3</v>
      </c>
      <c r="D29" s="51" t="str">
        <f>_xlfn.XLOOKUP($B29,'01 Sets'!$C:$C,'01 Sets'!E:E,0)</f>
        <v>住房公积金余额 - CCC</v>
      </c>
      <c r="E29" s="66">
        <v>0</v>
      </c>
      <c r="F29" s="55">
        <f>SUMIFS('01 FY25 JE'!$I:$I,'01 FY25 JE'!$D:$D,'01 General'!$B29,'01 FY25 JE'!$B:$B,'01 General'!F$6)</f>
        <v>0</v>
      </c>
      <c r="G29" s="55">
        <f>SUMIFS('01 FY25 JE'!$P:$P,'01 FY25 JE'!$K:$K,'01 General'!$B29,'01 FY25 JE'!$B:$B,'01 General'!G$6)</f>
        <v>0</v>
      </c>
      <c r="H29" s="65">
        <f t="shared" si="1"/>
        <v>0</v>
      </c>
      <c r="I29" s="55">
        <f>SUMIFS('01 FY25 JE'!$I:$I,'01 FY25 JE'!$D:$D,'01 General'!$B29,'01 FY25 JE'!$B:$B,'01 General'!I$6)</f>
        <v>0</v>
      </c>
      <c r="J29" s="55">
        <f>SUMIFS('01 FY25 JE'!$P:$P,'01 FY25 JE'!$K:$K,'01 General'!$B29,'01 FY25 JE'!$B:$B,'01 General'!J$6)</f>
        <v>0</v>
      </c>
      <c r="K29" s="65">
        <f t="shared" si="60"/>
        <v>0</v>
      </c>
      <c r="L29" s="55">
        <f>SUMIFS('01 FY25 JE'!$I:$I,'01 FY25 JE'!$D:$D,'01 General'!$B29,'01 FY25 JE'!$B:$B,'01 General'!L$6)</f>
        <v>0</v>
      </c>
      <c r="M29" s="55">
        <f>SUMIFS('01 FY25 JE'!$P:$P,'01 FY25 JE'!$K:$K,'01 General'!$B29,'01 FY25 JE'!$B:$B,'01 General'!M$6)</f>
        <v>0</v>
      </c>
      <c r="N29" s="65">
        <f t="shared" si="61"/>
        <v>0</v>
      </c>
      <c r="O29" s="55">
        <f>SUMIFS('01 FY25 JE'!$I:$I,'01 FY25 JE'!$D:$D,'01 General'!$B29,'01 FY25 JE'!$B:$B,'01 General'!O$6)</f>
        <v>0</v>
      </c>
      <c r="P29" s="55">
        <f>SUMIFS('01 FY25 JE'!$P:$P,'01 FY25 JE'!$K:$K,'01 General'!$B29,'01 FY25 JE'!$B:$B,'01 General'!P$6)</f>
        <v>0</v>
      </c>
      <c r="Q29" s="65">
        <f t="shared" si="62"/>
        <v>0</v>
      </c>
      <c r="R29" s="55">
        <f>SUMIFS('01 FY25 JE'!$I:$I,'01 FY25 JE'!$D:$D,'01 General'!$B29,'01 FY25 JE'!$B:$B,'01 General'!R$6)</f>
        <v>0</v>
      </c>
      <c r="S29" s="55">
        <f>SUMIFS('01 FY25 JE'!$P:$P,'01 FY25 JE'!$K:$K,'01 General'!$B29,'01 FY25 JE'!$B:$B,'01 General'!S$6)</f>
        <v>0</v>
      </c>
      <c r="T29" s="65">
        <f t="shared" si="63"/>
        <v>0</v>
      </c>
      <c r="U29" s="55">
        <f>SUMIFS('01 FY25 JE'!$I:$I,'01 FY25 JE'!$D:$D,'01 General'!$B29,'01 FY25 JE'!$B:$B,'01 General'!U$6)</f>
        <v>0</v>
      </c>
      <c r="V29" s="55">
        <f>SUMIFS('01 FY25 JE'!$P:$P,'01 FY25 JE'!$K:$K,'01 General'!$B29,'01 FY25 JE'!$B:$B,'01 General'!V$6)</f>
        <v>0</v>
      </c>
      <c r="W29" s="55">
        <f t="shared" si="64"/>
        <v>0</v>
      </c>
      <c r="X29" s="55">
        <f>SUMIFS('01 FY25 JE'!$I:$I,'01 FY25 JE'!$D:$D,'01 General'!$B29,'01 FY25 JE'!$B:$B,'01 General'!X$6)</f>
        <v>0</v>
      </c>
      <c r="Y29" s="55">
        <f>SUMIFS('01 FY25 JE'!$P:$P,'01 FY25 JE'!$K:$K,'01 General'!$B29,'01 FY25 JE'!$B:$B,'01 General'!Y$6)</f>
        <v>0</v>
      </c>
      <c r="Z29" s="55">
        <f t="shared" si="65"/>
        <v>0</v>
      </c>
      <c r="AA29" s="55">
        <f>SUMIFS('01 FY25 JE'!$I:$I,'01 FY25 JE'!$D:$D,'01 General'!$B29,'01 FY25 JE'!$B:$B,'01 General'!AA$6)</f>
        <v>0</v>
      </c>
      <c r="AB29" s="55">
        <f>SUMIFS('01 FY25 JE'!$P:$P,'01 FY25 JE'!$K:$K,'01 General'!$B29,'01 FY25 JE'!$B:$B,'01 General'!AB$6)</f>
        <v>0</v>
      </c>
      <c r="AC29" s="55">
        <f t="shared" si="66"/>
        <v>0</v>
      </c>
      <c r="AD29" s="55">
        <f>SUMIFS('01 FY25 JE'!$I:$I,'01 FY25 JE'!$D:$D,'01 General'!$B29,'01 FY25 JE'!$B:$B,'01 General'!AD$6)</f>
        <v>0</v>
      </c>
      <c r="AE29" s="55">
        <f>SUMIFS('01 FY25 JE'!$P:$P,'01 FY25 JE'!$K:$K,'01 General'!$B29,'01 FY25 JE'!$B:$B,'01 General'!AE$6)</f>
        <v>0</v>
      </c>
      <c r="AF29" s="55">
        <f t="shared" si="67"/>
        <v>0</v>
      </c>
      <c r="AG29" s="55">
        <f>SUMIFS('01 FY25 JE'!$I:$I,'01 FY25 JE'!$D:$D,'01 General'!$B29,'01 FY25 JE'!$B:$B,'01 General'!AG$6)</f>
        <v>0</v>
      </c>
      <c r="AH29" s="55">
        <f>SUMIFS('01 FY25 JE'!$P:$P,'01 FY25 JE'!$K:$K,'01 General'!$B29,'01 FY25 JE'!$B:$B,'01 General'!AH$6)</f>
        <v>0</v>
      </c>
      <c r="AI29" s="55">
        <f t="shared" si="68"/>
        <v>0</v>
      </c>
      <c r="AJ29" s="55">
        <f>SUMIFS('01 FY25 JE'!$I:$I,'01 FY25 JE'!$D:$D,'01 General'!$B29,'01 FY25 JE'!$B:$B,'01 General'!AJ$6)</f>
        <v>0</v>
      </c>
      <c r="AK29" s="55">
        <f>SUMIFS('01 FY25 JE'!$P:$P,'01 FY25 JE'!$K:$K,'01 General'!$B29,'01 FY25 JE'!$B:$B,'01 General'!AK$6)</f>
        <v>0</v>
      </c>
      <c r="AL29" s="55">
        <f t="shared" si="69"/>
        <v>0</v>
      </c>
      <c r="AM29" s="55">
        <f>SUMIFS('01 FY25 JE'!$I:$I,'01 FY25 JE'!$D:$D,'01 General'!$B29,'01 FY25 JE'!$B:$B,'01 General'!AM$6)</f>
        <v>0</v>
      </c>
      <c r="AN29" s="55">
        <f>SUMIFS('01 FY25 JE'!$P:$P,'01 FY25 JE'!$K:$K,'01 General'!$B29,'01 FY25 JE'!$B:$B,'01 General'!AN$6)</f>
        <v>0</v>
      </c>
      <c r="AO29" s="55">
        <f t="shared" si="70"/>
        <v>0</v>
      </c>
      <c r="AP29" s="66">
        <f t="shared" si="13"/>
        <v>0</v>
      </c>
    </row>
    <row r="30" spans="1:54">
      <c r="A30" s="14" t="str">
        <f>_xlfn.XLOOKUP(B30,'01 Sets'!C:C,'01 Sets'!B:B)</f>
        <v>Credit Card</v>
      </c>
      <c r="B30" s="51" t="s">
        <v>57</v>
      </c>
      <c r="C30" s="51" t="str">
        <f>_xlfn.XLOOKUP($B30,'01 Sets'!$C:$C,'01 Sets'!D:D,0)</f>
        <v>Credit Balance - 1</v>
      </c>
      <c r="D30" s="51" t="str">
        <f>_xlfn.XLOOKUP($B30,'01 Sets'!$C:$C,'01 Sets'!E:E,0)</f>
        <v>信用卡负债 - 某行 1</v>
      </c>
      <c r="E30" s="66">
        <v>0</v>
      </c>
      <c r="F30" s="55">
        <f>SUMIFS('01 FY25 JE'!$I:$I,'01 FY25 JE'!$D:$D,'01 General'!$B30,'01 FY25 JE'!$B:$B,'01 General'!F$6)</f>
        <v>0</v>
      </c>
      <c r="G30" s="55">
        <f ca="1">SUMIFS('01 FY25 JE'!$P:$P,'01 FY25 JE'!$K:$K,'01 General'!$B30,'01 FY25 JE'!$B:$B,'01 General'!G$6)</f>
        <v>0</v>
      </c>
      <c r="H30" s="65">
        <f t="shared" ca="1" si="1"/>
        <v>0</v>
      </c>
      <c r="I30" s="55">
        <f>SUMIFS('01 FY25 JE'!$I:$I,'01 FY25 JE'!$D:$D,'01 General'!$B30,'01 FY25 JE'!$B:$B,'01 General'!I$6)</f>
        <v>0</v>
      </c>
      <c r="J30" s="55">
        <f ca="1">SUMIFS('01 FY25 JE'!$P:$P,'01 FY25 JE'!$K:$K,'01 General'!$B30,'01 FY25 JE'!$B:$B,'01 General'!J$6)</f>
        <v>0</v>
      </c>
      <c r="K30" s="65">
        <f ca="1">SUM(H30:J30)</f>
        <v>0</v>
      </c>
      <c r="L30" s="55">
        <f>SUMIFS('01 FY25 JE'!$I:$I,'01 FY25 JE'!$D:$D,'01 General'!$B30,'01 FY25 JE'!$B:$B,'01 General'!L$6)</f>
        <v>0</v>
      </c>
      <c r="M30" s="55">
        <f ca="1">SUMIFS('01 FY25 JE'!$P:$P,'01 FY25 JE'!$K:$K,'01 General'!$B30,'01 FY25 JE'!$B:$B,'01 General'!M$6)</f>
        <v>0</v>
      </c>
      <c r="N30" s="65">
        <f ca="1">SUM(K30:M30)</f>
        <v>0</v>
      </c>
      <c r="O30" s="55">
        <f>SUMIFS('01 FY25 JE'!$I:$I,'01 FY25 JE'!$D:$D,'01 General'!$B30,'01 FY25 JE'!$B:$B,'01 General'!O$6)</f>
        <v>0</v>
      </c>
      <c r="P30" s="55">
        <f ca="1">SUMIFS('01 FY25 JE'!$P:$P,'01 FY25 JE'!$K:$K,'01 General'!$B30,'01 FY25 JE'!$B:$B,'01 General'!P$6)</f>
        <v>0</v>
      </c>
      <c r="Q30" s="65">
        <f ca="1">SUM(N30:P30)</f>
        <v>0</v>
      </c>
      <c r="R30" s="55">
        <f>SUMIFS('01 FY25 JE'!$I:$I,'01 FY25 JE'!$D:$D,'01 General'!$B30,'01 FY25 JE'!$B:$B,'01 General'!R$6)</f>
        <v>0</v>
      </c>
      <c r="S30" s="55">
        <f ca="1">SUMIFS('01 FY25 JE'!$P:$P,'01 FY25 JE'!$K:$K,'01 General'!$B30,'01 FY25 JE'!$B:$B,'01 General'!S$6)</f>
        <v>-328.65</v>
      </c>
      <c r="T30" s="65">
        <f ca="1">SUM(Q30:S30)</f>
        <v>-328.65</v>
      </c>
      <c r="U30" s="55">
        <f>SUMIFS('01 FY25 JE'!$I:$I,'01 FY25 JE'!$D:$D,'01 General'!$B30,'01 FY25 JE'!$B:$B,'01 General'!U$6)</f>
        <v>0</v>
      </c>
      <c r="V30" s="55">
        <f ca="1">SUMIFS('01 FY25 JE'!$P:$P,'01 FY25 JE'!$K:$K,'01 General'!$B30,'01 FY25 JE'!$B:$B,'01 General'!V$6)</f>
        <v>0</v>
      </c>
      <c r="W30" s="55">
        <f ca="1">SUM(T30:V30)</f>
        <v>-328.65</v>
      </c>
      <c r="X30" s="55">
        <f>SUMIFS('01 FY25 JE'!$I:$I,'01 FY25 JE'!$D:$D,'01 General'!$B30,'01 FY25 JE'!$B:$B,'01 General'!X$6)</f>
        <v>0</v>
      </c>
      <c r="Y30" s="55">
        <f ca="1">SUMIFS('01 FY25 JE'!$P:$P,'01 FY25 JE'!$K:$K,'01 General'!$B30,'01 FY25 JE'!$B:$B,'01 General'!Y$6)</f>
        <v>0</v>
      </c>
      <c r="Z30" s="55">
        <f ca="1">SUM(W30:Y30)</f>
        <v>-328.65</v>
      </c>
      <c r="AA30" s="55">
        <f>SUMIFS('01 FY25 JE'!$I:$I,'01 FY25 JE'!$D:$D,'01 General'!$B30,'01 FY25 JE'!$B:$B,'01 General'!AA$6)</f>
        <v>0</v>
      </c>
      <c r="AB30" s="55">
        <f ca="1">SUMIFS('01 FY25 JE'!$P:$P,'01 FY25 JE'!$K:$K,'01 General'!$B30,'01 FY25 JE'!$B:$B,'01 General'!AB$6)</f>
        <v>0</v>
      </c>
      <c r="AC30" s="55">
        <f ca="1">SUM(Z30:AB30)</f>
        <v>-328.65</v>
      </c>
      <c r="AD30" s="55">
        <f>SUMIFS('01 FY25 JE'!$I:$I,'01 FY25 JE'!$D:$D,'01 General'!$B30,'01 FY25 JE'!$B:$B,'01 General'!AD$6)</f>
        <v>0</v>
      </c>
      <c r="AE30" s="55">
        <f ca="1">SUMIFS('01 FY25 JE'!$P:$P,'01 FY25 JE'!$K:$K,'01 General'!$B30,'01 FY25 JE'!$B:$B,'01 General'!AE$6)</f>
        <v>0</v>
      </c>
      <c r="AF30" s="55">
        <f ca="1">SUM(AC30:AE30)</f>
        <v>-328.65</v>
      </c>
      <c r="AG30" s="55">
        <f>SUMIFS('01 FY25 JE'!$I:$I,'01 FY25 JE'!$D:$D,'01 General'!$B30,'01 FY25 JE'!$B:$B,'01 General'!AG$6)</f>
        <v>0</v>
      </c>
      <c r="AH30" s="55">
        <f ca="1">SUMIFS('01 FY25 JE'!$P:$P,'01 FY25 JE'!$K:$K,'01 General'!$B30,'01 FY25 JE'!$B:$B,'01 General'!AH$6)</f>
        <v>0</v>
      </c>
      <c r="AI30" s="55">
        <f ca="1">SUM(AF30:AH30)</f>
        <v>-328.65</v>
      </c>
      <c r="AJ30" s="55">
        <f>SUMIFS('01 FY25 JE'!$I:$I,'01 FY25 JE'!$D:$D,'01 General'!$B30,'01 FY25 JE'!$B:$B,'01 General'!AJ$6)</f>
        <v>0</v>
      </c>
      <c r="AK30" s="55">
        <f ca="1">SUMIFS('01 FY25 JE'!$P:$P,'01 FY25 JE'!$K:$K,'01 General'!$B30,'01 FY25 JE'!$B:$B,'01 General'!AK$6)</f>
        <v>0</v>
      </c>
      <c r="AL30" s="55">
        <f ca="1">SUM(AI30:AK30)</f>
        <v>-328.65</v>
      </c>
      <c r="AM30" s="55">
        <f>SUMIFS('01 FY25 JE'!$I:$I,'01 FY25 JE'!$D:$D,'01 General'!$B30,'01 FY25 JE'!$B:$B,'01 General'!AM$6)</f>
        <v>0</v>
      </c>
      <c r="AN30" s="55">
        <f ca="1">SUMIFS('01 FY25 JE'!$P:$P,'01 FY25 JE'!$K:$K,'01 General'!$B30,'01 FY25 JE'!$B:$B,'01 General'!AN$6)</f>
        <v>0</v>
      </c>
      <c r="AO30" s="55">
        <f ca="1">SUM(AL30:AN30)</f>
        <v>-328.65</v>
      </c>
      <c r="AP30" s="66">
        <f ca="1">AO30</f>
        <v>-328.65</v>
      </c>
      <c r="BB30" s="55"/>
    </row>
    <row r="31" spans="1:54">
      <c r="A31" s="14" t="str">
        <f>_xlfn.XLOOKUP(B31,'01 Sets'!C:C,'01 Sets'!B:B)</f>
        <v>Credit Card</v>
      </c>
      <c r="B31" s="121" t="s">
        <v>381</v>
      </c>
      <c r="C31" s="51" t="str">
        <f>_xlfn.XLOOKUP($B31,'01 Sets'!$C:$C,'01 Sets'!D:D,0)</f>
        <v>Credit Balance - 2</v>
      </c>
      <c r="D31" s="51" t="str">
        <f>_xlfn.XLOOKUP($B31,'01 Sets'!$C:$C,'01 Sets'!E:E,0)</f>
        <v>信用卡负债 - 某行 2</v>
      </c>
      <c r="E31" s="66">
        <v>0</v>
      </c>
      <c r="F31" s="55">
        <f>SUMIFS('01 FY25 JE'!$I:$I,'01 FY25 JE'!$D:$D,'01 General'!$B31,'01 FY25 JE'!$B:$B,'01 General'!F$6)</f>
        <v>0</v>
      </c>
      <c r="G31" s="55">
        <f>SUMIFS('01 FY25 JE'!$P:$P,'01 FY25 JE'!$K:$K,'01 General'!$B31,'01 FY25 JE'!$B:$B,'01 General'!G$6)</f>
        <v>0</v>
      </c>
      <c r="H31" s="65">
        <f t="shared" ref="H31" si="71">SUM(E31:G31)</f>
        <v>0</v>
      </c>
      <c r="I31" s="55">
        <f>SUMIFS('01 FY25 JE'!$I:$I,'01 FY25 JE'!$D:$D,'01 General'!$B31,'01 FY25 JE'!$B:$B,'01 General'!I$6)</f>
        <v>0</v>
      </c>
      <c r="J31" s="55">
        <f>SUMIFS('01 FY25 JE'!$P:$P,'01 FY25 JE'!$K:$K,'01 General'!$B31,'01 FY25 JE'!$B:$B,'01 General'!J$6)</f>
        <v>0</v>
      </c>
      <c r="K31" s="65">
        <f>SUM(H31:J31)</f>
        <v>0</v>
      </c>
      <c r="L31" s="55">
        <f>SUMIFS('01 FY25 JE'!$I:$I,'01 FY25 JE'!$D:$D,'01 General'!$B31,'01 FY25 JE'!$B:$B,'01 General'!L$6)</f>
        <v>0</v>
      </c>
      <c r="M31" s="55">
        <f>SUMIFS('01 FY25 JE'!$P:$P,'01 FY25 JE'!$K:$K,'01 General'!$B31,'01 FY25 JE'!$B:$B,'01 General'!M$6)</f>
        <v>0</v>
      </c>
      <c r="N31" s="65">
        <f>SUM(K31:M31)</f>
        <v>0</v>
      </c>
      <c r="O31" s="55">
        <f>SUMIFS('01 FY25 JE'!$I:$I,'01 FY25 JE'!$D:$D,'01 General'!$B31,'01 FY25 JE'!$B:$B,'01 General'!O$6)</f>
        <v>0</v>
      </c>
      <c r="P31" s="55">
        <f>SUMIFS('01 FY25 JE'!$P:$P,'01 FY25 JE'!$K:$K,'01 General'!$B31,'01 FY25 JE'!$B:$B,'01 General'!P$6)</f>
        <v>0</v>
      </c>
      <c r="Q31" s="65">
        <f>SUM(N31:P31)</f>
        <v>0</v>
      </c>
      <c r="R31" s="55">
        <f>SUMIFS('01 FY25 JE'!$I:$I,'01 FY25 JE'!$D:$D,'01 General'!$B31,'01 FY25 JE'!$B:$B,'01 General'!R$6)</f>
        <v>0</v>
      </c>
      <c r="S31" s="55">
        <f>SUMIFS('01 FY25 JE'!$P:$P,'01 FY25 JE'!$K:$K,'01 General'!$B31,'01 FY25 JE'!$B:$B,'01 General'!S$6)</f>
        <v>0</v>
      </c>
      <c r="T31" s="65">
        <f>SUM(Q31:S31)</f>
        <v>0</v>
      </c>
      <c r="U31" s="55">
        <f>SUMIFS('01 FY25 JE'!$I:$I,'01 FY25 JE'!$D:$D,'01 General'!$B31,'01 FY25 JE'!$B:$B,'01 General'!U$6)</f>
        <v>0</v>
      </c>
      <c r="V31" s="55">
        <f>SUMIFS('01 FY25 JE'!$P:$P,'01 FY25 JE'!$K:$K,'01 General'!$B31,'01 FY25 JE'!$B:$B,'01 General'!V$6)</f>
        <v>0</v>
      </c>
      <c r="W31" s="55">
        <f>SUM(T31:V31)</f>
        <v>0</v>
      </c>
      <c r="X31" s="55">
        <f>SUMIFS('01 FY25 JE'!$I:$I,'01 FY25 JE'!$D:$D,'01 General'!$B31,'01 FY25 JE'!$B:$B,'01 General'!X$6)</f>
        <v>0</v>
      </c>
      <c r="Y31" s="55">
        <f>SUMIFS('01 FY25 JE'!$P:$P,'01 FY25 JE'!$K:$K,'01 General'!$B31,'01 FY25 JE'!$B:$B,'01 General'!Y$6)</f>
        <v>0</v>
      </c>
      <c r="Z31" s="55">
        <f>SUM(W31:Y31)</f>
        <v>0</v>
      </c>
      <c r="AA31" s="55">
        <f>SUMIFS('01 FY25 JE'!$I:$I,'01 FY25 JE'!$D:$D,'01 General'!$B31,'01 FY25 JE'!$B:$B,'01 General'!AA$6)</f>
        <v>0</v>
      </c>
      <c r="AB31" s="55">
        <f>SUMIFS('01 FY25 JE'!$P:$P,'01 FY25 JE'!$K:$K,'01 General'!$B31,'01 FY25 JE'!$B:$B,'01 General'!AB$6)</f>
        <v>0</v>
      </c>
      <c r="AC31" s="55">
        <f>SUM(Z31:AB31)</f>
        <v>0</v>
      </c>
      <c r="AD31" s="55">
        <f>SUMIFS('01 FY25 JE'!$I:$I,'01 FY25 JE'!$D:$D,'01 General'!$B31,'01 FY25 JE'!$B:$B,'01 General'!AD$6)</f>
        <v>0</v>
      </c>
      <c r="AE31" s="55">
        <f>SUMIFS('01 FY25 JE'!$P:$P,'01 FY25 JE'!$K:$K,'01 General'!$B31,'01 FY25 JE'!$B:$B,'01 General'!AE$6)</f>
        <v>0</v>
      </c>
      <c r="AF31" s="55">
        <f>SUM(AC31:AE31)</f>
        <v>0</v>
      </c>
      <c r="AG31" s="55">
        <f>SUMIFS('01 FY25 JE'!$I:$I,'01 FY25 JE'!$D:$D,'01 General'!$B31,'01 FY25 JE'!$B:$B,'01 General'!AG$6)</f>
        <v>0</v>
      </c>
      <c r="AH31" s="55">
        <f>SUMIFS('01 FY25 JE'!$P:$P,'01 FY25 JE'!$K:$K,'01 General'!$B31,'01 FY25 JE'!$B:$B,'01 General'!AH$6)</f>
        <v>0</v>
      </c>
      <c r="AI31" s="55">
        <f>SUM(AF31:AH31)</f>
        <v>0</v>
      </c>
      <c r="AJ31" s="55">
        <f>SUMIFS('01 FY25 JE'!$I:$I,'01 FY25 JE'!$D:$D,'01 General'!$B31,'01 FY25 JE'!$B:$B,'01 General'!AJ$6)</f>
        <v>0</v>
      </c>
      <c r="AK31" s="55">
        <f>SUMIFS('01 FY25 JE'!$P:$P,'01 FY25 JE'!$K:$K,'01 General'!$B31,'01 FY25 JE'!$B:$B,'01 General'!AK$6)</f>
        <v>0</v>
      </c>
      <c r="AL31" s="55">
        <f>SUM(AI31:AK31)</f>
        <v>0</v>
      </c>
      <c r="AM31" s="55">
        <f>SUMIFS('01 FY25 JE'!$I:$I,'01 FY25 JE'!$D:$D,'01 General'!$B31,'01 FY25 JE'!$B:$B,'01 General'!AM$6)</f>
        <v>0</v>
      </c>
      <c r="AN31" s="55">
        <f>SUMIFS('01 FY25 JE'!$P:$P,'01 FY25 JE'!$K:$K,'01 General'!$B31,'01 FY25 JE'!$B:$B,'01 General'!AN$6)</f>
        <v>0</v>
      </c>
      <c r="AO31" s="55">
        <f>SUM(AL31:AN31)</f>
        <v>0</v>
      </c>
      <c r="AP31" s="66">
        <f>AO31</f>
        <v>0</v>
      </c>
      <c r="BB31" s="55"/>
    </row>
    <row r="32" spans="1:54">
      <c r="A32" s="14" t="str">
        <f>_xlfn.XLOOKUP(B32,'01 Sets'!C:C,'01 Sets'!B:B)</f>
        <v>Accounts Payable</v>
      </c>
      <c r="B32" s="51" t="s">
        <v>58</v>
      </c>
      <c r="C32" s="51" t="str">
        <f>_xlfn.XLOOKUP($B32,'01 Sets'!$C:$C,'01 Sets'!D:D,0)</f>
        <v>AP - Aptmt Lease</v>
      </c>
      <c r="D32" s="51" t="str">
        <f>_xlfn.XLOOKUP($B32,'01 Sets'!$C:$C,'01 Sets'!E:E,0)</f>
        <v>应付 - 房租（计提）</v>
      </c>
      <c r="E32" s="66">
        <v>0</v>
      </c>
      <c r="F32" s="55">
        <f>SUMIFS('01 FY25 JE'!$I:$I,'01 FY25 JE'!$D:$D,'01 General'!$B32,'01 FY25 JE'!$B:$B,'01 General'!F$6)</f>
        <v>0</v>
      </c>
      <c r="G32" s="55">
        <f>SUMIFS('01 FY25 JE'!$P:$P,'01 FY25 JE'!$K:$K,'01 General'!$B32,'01 FY25 JE'!$B:$B,'01 General'!G$6)</f>
        <v>0</v>
      </c>
      <c r="H32" s="65">
        <f t="shared" si="1"/>
        <v>0</v>
      </c>
      <c r="I32" s="55">
        <f>SUMIFS('01 FY25 JE'!$I:$I,'01 FY25 JE'!$D:$D,'01 General'!$B32,'01 FY25 JE'!$B:$B,'01 General'!I$6)</f>
        <v>0</v>
      </c>
      <c r="J32" s="55">
        <f>SUMIFS('01 FY25 JE'!$P:$P,'01 FY25 JE'!$K:$K,'01 General'!$B32,'01 FY25 JE'!$B:$B,'01 General'!J$6)</f>
        <v>0</v>
      </c>
      <c r="K32" s="65">
        <f>SUM(H32:J32)</f>
        <v>0</v>
      </c>
      <c r="L32" s="55">
        <f>SUMIFS('01 FY25 JE'!$I:$I,'01 FY25 JE'!$D:$D,'01 General'!$B32,'01 FY25 JE'!$B:$B,'01 General'!L$6)</f>
        <v>0</v>
      </c>
      <c r="M32" s="55">
        <f>SUMIFS('01 FY25 JE'!$P:$P,'01 FY25 JE'!$K:$K,'01 General'!$B32,'01 FY25 JE'!$B:$B,'01 General'!M$6)</f>
        <v>0</v>
      </c>
      <c r="N32" s="65">
        <f>SUM(K32:M32)</f>
        <v>0</v>
      </c>
      <c r="O32" s="55">
        <f>SUMIFS('01 FY25 JE'!$I:$I,'01 FY25 JE'!$D:$D,'01 General'!$B32,'01 FY25 JE'!$B:$B,'01 General'!O$6)</f>
        <v>0</v>
      </c>
      <c r="P32" s="55">
        <f>SUMIFS('01 FY25 JE'!$P:$P,'01 FY25 JE'!$K:$K,'01 General'!$B32,'01 FY25 JE'!$B:$B,'01 General'!P$6)</f>
        <v>0</v>
      </c>
      <c r="Q32" s="65">
        <f>SUM(N32:P32)</f>
        <v>0</v>
      </c>
      <c r="R32" s="55">
        <f>SUMIFS('01 FY25 JE'!$I:$I,'01 FY25 JE'!$D:$D,'01 General'!$B32,'01 FY25 JE'!$B:$B,'01 General'!R$6)</f>
        <v>0</v>
      </c>
      <c r="S32" s="55">
        <f>SUMIFS('01 FY25 JE'!$P:$P,'01 FY25 JE'!$K:$K,'01 General'!$B32,'01 FY25 JE'!$B:$B,'01 General'!S$6)</f>
        <v>0</v>
      </c>
      <c r="T32" s="65">
        <f>SUM(Q32:S32)</f>
        <v>0</v>
      </c>
      <c r="U32" s="55">
        <f>SUMIFS('01 FY25 JE'!$I:$I,'01 FY25 JE'!$D:$D,'01 General'!$B32,'01 FY25 JE'!$B:$B,'01 General'!U$6)</f>
        <v>0</v>
      </c>
      <c r="V32" s="55">
        <f>SUMIFS('01 FY25 JE'!$P:$P,'01 FY25 JE'!$K:$K,'01 General'!$B32,'01 FY25 JE'!$B:$B,'01 General'!V$6)</f>
        <v>0</v>
      </c>
      <c r="W32" s="55">
        <f>SUM(T32:V32)</f>
        <v>0</v>
      </c>
      <c r="X32" s="55">
        <f>SUMIFS('01 FY25 JE'!$I:$I,'01 FY25 JE'!$D:$D,'01 General'!$B32,'01 FY25 JE'!$B:$B,'01 General'!X$6)</f>
        <v>0</v>
      </c>
      <c r="Y32" s="55">
        <f>SUMIFS('01 FY25 JE'!$P:$P,'01 FY25 JE'!$K:$K,'01 General'!$B32,'01 FY25 JE'!$B:$B,'01 General'!Y$6)</f>
        <v>0</v>
      </c>
      <c r="Z32" s="55">
        <f>SUM(W32:Y32)</f>
        <v>0</v>
      </c>
      <c r="AA32" s="55">
        <f>SUMIFS('01 FY25 JE'!$I:$I,'01 FY25 JE'!$D:$D,'01 General'!$B32,'01 FY25 JE'!$B:$B,'01 General'!AA$6)</f>
        <v>0</v>
      </c>
      <c r="AB32" s="55">
        <f>SUMIFS('01 FY25 JE'!$P:$P,'01 FY25 JE'!$K:$K,'01 General'!$B32,'01 FY25 JE'!$B:$B,'01 General'!AB$6)</f>
        <v>0</v>
      </c>
      <c r="AC32" s="55">
        <f>SUM(Z32:AB32)</f>
        <v>0</v>
      </c>
      <c r="AD32" s="55">
        <f>SUMIFS('01 FY25 JE'!$I:$I,'01 FY25 JE'!$D:$D,'01 General'!$B32,'01 FY25 JE'!$B:$B,'01 General'!AD$6)</f>
        <v>0</v>
      </c>
      <c r="AE32" s="55">
        <f>SUMIFS('01 FY25 JE'!$P:$P,'01 FY25 JE'!$K:$K,'01 General'!$B32,'01 FY25 JE'!$B:$B,'01 General'!AE$6)</f>
        <v>0</v>
      </c>
      <c r="AF32" s="55">
        <f>SUM(AC32:AE32)</f>
        <v>0</v>
      </c>
      <c r="AG32" s="55">
        <f>SUMIFS('01 FY25 JE'!$I:$I,'01 FY25 JE'!$D:$D,'01 General'!$B32,'01 FY25 JE'!$B:$B,'01 General'!AG$6)</f>
        <v>0</v>
      </c>
      <c r="AH32" s="55">
        <f>SUMIFS('01 FY25 JE'!$P:$P,'01 FY25 JE'!$K:$K,'01 General'!$B32,'01 FY25 JE'!$B:$B,'01 General'!AH$6)</f>
        <v>0</v>
      </c>
      <c r="AI32" s="55">
        <f>SUM(AF32:AH32)</f>
        <v>0</v>
      </c>
      <c r="AJ32" s="55">
        <f>SUMIFS('01 FY25 JE'!$I:$I,'01 FY25 JE'!$D:$D,'01 General'!$B32,'01 FY25 JE'!$B:$B,'01 General'!AJ$6)</f>
        <v>0</v>
      </c>
      <c r="AK32" s="55">
        <f>SUMIFS('01 FY25 JE'!$P:$P,'01 FY25 JE'!$K:$K,'01 General'!$B32,'01 FY25 JE'!$B:$B,'01 General'!AK$6)</f>
        <v>0</v>
      </c>
      <c r="AL32" s="55">
        <f>SUM(AI32:AK32)</f>
        <v>0</v>
      </c>
      <c r="AM32" s="55">
        <f>SUMIFS('01 FY25 JE'!$I:$I,'01 FY25 JE'!$D:$D,'01 General'!$B32,'01 FY25 JE'!$B:$B,'01 General'!AM$6)</f>
        <v>0</v>
      </c>
      <c r="AN32" s="55">
        <f>SUMIFS('01 FY25 JE'!$P:$P,'01 FY25 JE'!$K:$K,'01 General'!$B32,'01 FY25 JE'!$B:$B,'01 General'!AN$6)</f>
        <v>0</v>
      </c>
      <c r="AO32" s="55">
        <f>SUM(AL32:AN32)</f>
        <v>0</v>
      </c>
      <c r="AP32" s="66">
        <f>AO32</f>
        <v>0</v>
      </c>
      <c r="BB32" s="55"/>
    </row>
    <row r="33" spans="1:54">
      <c r="A33" s="14" t="str">
        <f>_xlfn.XLOOKUP(B33,'01 Sets'!C:C,'01 Sets'!B:B)</f>
        <v>Deferred Compensation</v>
      </c>
      <c r="B33" s="51" t="s">
        <v>60</v>
      </c>
      <c r="C33" s="51" t="str">
        <f>_xlfn.XLOOKUP($B33,'01 Sets'!$C:$C,'01 Sets'!D:D,0)</f>
        <v>Deferred Compensation - AAA</v>
      </c>
      <c r="D33" s="51" t="str">
        <f>_xlfn.XLOOKUP($B33,'01 Sets'!$C:$C,'01 Sets'!E:E,0)</f>
        <v>递延收益 - AAA</v>
      </c>
      <c r="E33" s="66">
        <v>0</v>
      </c>
      <c r="F33" s="55">
        <f>SUMIFS('01 FY25 JE'!$I:$I,'01 FY25 JE'!$D:$D,'01 General'!$B33,'01 FY25 JE'!$B:$B,'01 General'!F$6)</f>
        <v>0</v>
      </c>
      <c r="G33" s="55">
        <f>SUMIFS('01 FY25 JE'!$P:$P,'01 FY25 JE'!$K:$K,'01 General'!$B33,'01 FY25 JE'!$B:$B,'01 General'!G$6)</f>
        <v>0</v>
      </c>
      <c r="H33" s="65">
        <f t="shared" si="1"/>
        <v>0</v>
      </c>
      <c r="I33" s="55">
        <f>SUMIFS('01 FY25 JE'!$I:$I,'01 FY25 JE'!$D:$D,'01 General'!$B33,'01 FY25 JE'!$B:$B,'01 General'!I$6)</f>
        <v>0</v>
      </c>
      <c r="J33" s="55">
        <f>SUMIFS('01 FY25 JE'!$P:$P,'01 FY25 JE'!$K:$K,'01 General'!$B33,'01 FY25 JE'!$B:$B,'01 General'!J$6)</f>
        <v>0</v>
      </c>
      <c r="K33" s="65">
        <f t="shared" si="60"/>
        <v>0</v>
      </c>
      <c r="L33" s="55">
        <f>SUMIFS('01 FY25 JE'!$I:$I,'01 FY25 JE'!$D:$D,'01 General'!$B33,'01 FY25 JE'!$B:$B,'01 General'!L$6)</f>
        <v>0</v>
      </c>
      <c r="M33" s="55">
        <f>SUMIFS('01 FY25 JE'!$P:$P,'01 FY25 JE'!$K:$K,'01 General'!$B33,'01 FY25 JE'!$B:$B,'01 General'!M$6)</f>
        <v>0</v>
      </c>
      <c r="N33" s="65">
        <f t="shared" si="61"/>
        <v>0</v>
      </c>
      <c r="O33" s="55">
        <f>SUMIFS('01 FY25 JE'!$I:$I,'01 FY25 JE'!$D:$D,'01 General'!$B33,'01 FY25 JE'!$B:$B,'01 General'!O$6)</f>
        <v>0</v>
      </c>
      <c r="P33" s="55">
        <f>SUMIFS('01 FY25 JE'!$P:$P,'01 FY25 JE'!$K:$K,'01 General'!$B33,'01 FY25 JE'!$B:$B,'01 General'!P$6)</f>
        <v>0</v>
      </c>
      <c r="Q33" s="65">
        <f t="shared" si="62"/>
        <v>0</v>
      </c>
      <c r="R33" s="55">
        <f>SUMIFS('01 FY25 JE'!$I:$I,'01 FY25 JE'!$D:$D,'01 General'!$B33,'01 FY25 JE'!$B:$B,'01 General'!R$6)</f>
        <v>0</v>
      </c>
      <c r="S33" s="55">
        <f>SUMIFS('01 FY25 JE'!$P:$P,'01 FY25 JE'!$K:$K,'01 General'!$B33,'01 FY25 JE'!$B:$B,'01 General'!S$6)</f>
        <v>0</v>
      </c>
      <c r="T33" s="65">
        <f t="shared" si="63"/>
        <v>0</v>
      </c>
      <c r="U33" s="55">
        <f>SUMIFS('01 FY25 JE'!$I:$I,'01 FY25 JE'!$D:$D,'01 General'!$B33,'01 FY25 JE'!$B:$B,'01 General'!U$6)</f>
        <v>0</v>
      </c>
      <c r="V33" s="55">
        <f>SUMIFS('01 FY25 JE'!$P:$P,'01 FY25 JE'!$K:$K,'01 General'!$B33,'01 FY25 JE'!$B:$B,'01 General'!V$6)</f>
        <v>0</v>
      </c>
      <c r="W33" s="55">
        <f t="shared" si="64"/>
        <v>0</v>
      </c>
      <c r="X33" s="55">
        <f>SUMIFS('01 FY25 JE'!$I:$I,'01 FY25 JE'!$D:$D,'01 General'!$B33,'01 FY25 JE'!$B:$B,'01 General'!X$6)</f>
        <v>0</v>
      </c>
      <c r="Y33" s="55">
        <f>SUMIFS('01 FY25 JE'!$P:$P,'01 FY25 JE'!$K:$K,'01 General'!$B33,'01 FY25 JE'!$B:$B,'01 General'!Y$6)</f>
        <v>0</v>
      </c>
      <c r="Z33" s="55">
        <f t="shared" si="65"/>
        <v>0</v>
      </c>
      <c r="AA33" s="55">
        <f>SUMIFS('01 FY25 JE'!$I:$I,'01 FY25 JE'!$D:$D,'01 General'!$B33,'01 FY25 JE'!$B:$B,'01 General'!AA$6)</f>
        <v>0</v>
      </c>
      <c r="AB33" s="55">
        <f>SUMIFS('01 FY25 JE'!$P:$P,'01 FY25 JE'!$K:$K,'01 General'!$B33,'01 FY25 JE'!$B:$B,'01 General'!AB$6)</f>
        <v>0</v>
      </c>
      <c r="AC33" s="55">
        <f t="shared" si="66"/>
        <v>0</v>
      </c>
      <c r="AD33" s="55">
        <f>SUMIFS('01 FY25 JE'!$I:$I,'01 FY25 JE'!$D:$D,'01 General'!$B33,'01 FY25 JE'!$B:$B,'01 General'!AD$6)</f>
        <v>0</v>
      </c>
      <c r="AE33" s="55">
        <f>SUMIFS('01 FY25 JE'!$P:$P,'01 FY25 JE'!$K:$K,'01 General'!$B33,'01 FY25 JE'!$B:$B,'01 General'!AE$6)</f>
        <v>0</v>
      </c>
      <c r="AF33" s="55">
        <f t="shared" si="67"/>
        <v>0</v>
      </c>
      <c r="AG33" s="55">
        <f>SUMIFS('01 FY25 JE'!$I:$I,'01 FY25 JE'!$D:$D,'01 General'!$B33,'01 FY25 JE'!$B:$B,'01 General'!AG$6)</f>
        <v>0</v>
      </c>
      <c r="AH33" s="55">
        <f>SUMIFS('01 FY25 JE'!$P:$P,'01 FY25 JE'!$K:$K,'01 General'!$B33,'01 FY25 JE'!$B:$B,'01 General'!AH$6)</f>
        <v>0</v>
      </c>
      <c r="AI33" s="55">
        <f t="shared" si="68"/>
        <v>0</v>
      </c>
      <c r="AJ33" s="55">
        <f>SUMIFS('01 FY25 JE'!$I:$I,'01 FY25 JE'!$D:$D,'01 General'!$B33,'01 FY25 JE'!$B:$B,'01 General'!AJ$6)</f>
        <v>0</v>
      </c>
      <c r="AK33" s="55">
        <f>SUMIFS('01 FY25 JE'!$P:$P,'01 FY25 JE'!$K:$K,'01 General'!$B33,'01 FY25 JE'!$B:$B,'01 General'!AK$6)</f>
        <v>0</v>
      </c>
      <c r="AL33" s="55">
        <f t="shared" si="69"/>
        <v>0</v>
      </c>
      <c r="AM33" s="55">
        <f>SUMIFS('01 FY25 JE'!$I:$I,'01 FY25 JE'!$D:$D,'01 General'!$B33,'01 FY25 JE'!$B:$B,'01 General'!AM$6)</f>
        <v>0</v>
      </c>
      <c r="AN33" s="55">
        <f>SUMIFS('01 FY25 JE'!$P:$P,'01 FY25 JE'!$K:$K,'01 General'!$B33,'01 FY25 JE'!$B:$B,'01 General'!AN$6)</f>
        <v>0</v>
      </c>
      <c r="AO33" s="55">
        <f t="shared" si="70"/>
        <v>0</v>
      </c>
      <c r="AP33" s="66">
        <f t="shared" si="13"/>
        <v>0</v>
      </c>
      <c r="BB33" s="91"/>
    </row>
    <row r="34" spans="1:54">
      <c r="A34" s="14" t="str">
        <f>_xlfn.XLOOKUP(B34,'01 Sets'!C:C,'01 Sets'!B:B)</f>
        <v>Deferred Compensation</v>
      </c>
      <c r="B34" s="51" t="s">
        <v>180</v>
      </c>
      <c r="C34" s="51" t="str">
        <f>_xlfn.XLOOKUP($B34,'01 Sets'!$C:$C,'01 Sets'!D:D,0)</f>
        <v>Deferred Compensation - BBB</v>
      </c>
      <c r="D34" s="51" t="str">
        <f>_xlfn.XLOOKUP($B34,'01 Sets'!$C:$C,'01 Sets'!E:E,0)</f>
        <v>递延收益 - BBB</v>
      </c>
      <c r="E34" s="66">
        <v>0</v>
      </c>
      <c r="F34" s="55">
        <f>SUMIFS('01 FY25 JE'!$I:$I,'01 FY25 JE'!$D:$D,'01 General'!$B34,'01 FY25 JE'!$B:$B,'01 General'!F$6)</f>
        <v>0</v>
      </c>
      <c r="G34" s="55">
        <f>SUMIFS('01 FY25 JE'!$P:$P,'01 FY25 JE'!$K:$K,'01 General'!$B34,'01 FY25 JE'!$B:$B,'01 General'!G$6)</f>
        <v>0</v>
      </c>
      <c r="H34" s="65">
        <f t="shared" si="1"/>
        <v>0</v>
      </c>
      <c r="I34" s="55">
        <f>SUMIFS('01 FY25 JE'!$I:$I,'01 FY25 JE'!$D:$D,'01 General'!$B34,'01 FY25 JE'!$B:$B,'01 General'!I$6)</f>
        <v>0</v>
      </c>
      <c r="J34" s="55">
        <f>SUMIFS('01 FY25 JE'!$P:$P,'01 FY25 JE'!$K:$K,'01 General'!$B34,'01 FY25 JE'!$B:$B,'01 General'!J$6)</f>
        <v>0</v>
      </c>
      <c r="K34" s="65">
        <f t="shared" si="60"/>
        <v>0</v>
      </c>
      <c r="L34" s="55">
        <f>SUMIFS('01 FY25 JE'!$I:$I,'01 FY25 JE'!$D:$D,'01 General'!$B34,'01 FY25 JE'!$B:$B,'01 General'!L$6)</f>
        <v>0</v>
      </c>
      <c r="M34" s="55">
        <f>SUMIFS('01 FY25 JE'!$P:$P,'01 FY25 JE'!$K:$K,'01 General'!$B34,'01 FY25 JE'!$B:$B,'01 General'!M$6)</f>
        <v>0</v>
      </c>
      <c r="N34" s="65">
        <f t="shared" si="61"/>
        <v>0</v>
      </c>
      <c r="O34" s="55">
        <f>SUMIFS('01 FY25 JE'!$I:$I,'01 FY25 JE'!$D:$D,'01 General'!$B34,'01 FY25 JE'!$B:$B,'01 General'!O$6)</f>
        <v>0</v>
      </c>
      <c r="P34" s="55">
        <f>SUMIFS('01 FY25 JE'!$P:$P,'01 FY25 JE'!$K:$K,'01 General'!$B34,'01 FY25 JE'!$B:$B,'01 General'!P$6)</f>
        <v>0</v>
      </c>
      <c r="Q34" s="65">
        <f t="shared" si="62"/>
        <v>0</v>
      </c>
      <c r="R34" s="55">
        <f>SUMIFS('01 FY25 JE'!$I:$I,'01 FY25 JE'!$D:$D,'01 General'!$B34,'01 FY25 JE'!$B:$B,'01 General'!R$6)</f>
        <v>0</v>
      </c>
      <c r="S34" s="55">
        <f>SUMIFS('01 FY25 JE'!$P:$P,'01 FY25 JE'!$K:$K,'01 General'!$B34,'01 FY25 JE'!$B:$B,'01 General'!S$6)</f>
        <v>0</v>
      </c>
      <c r="T34" s="65">
        <f t="shared" si="63"/>
        <v>0</v>
      </c>
      <c r="U34" s="55">
        <f>SUMIFS('01 FY25 JE'!$I:$I,'01 FY25 JE'!$D:$D,'01 General'!$B34,'01 FY25 JE'!$B:$B,'01 General'!U$6)</f>
        <v>0</v>
      </c>
      <c r="V34" s="55">
        <f>SUMIFS('01 FY25 JE'!$P:$P,'01 FY25 JE'!$K:$K,'01 General'!$B34,'01 FY25 JE'!$B:$B,'01 General'!V$6)</f>
        <v>0</v>
      </c>
      <c r="W34" s="55">
        <f t="shared" si="64"/>
        <v>0</v>
      </c>
      <c r="X34" s="55">
        <f>SUMIFS('01 FY25 JE'!$I:$I,'01 FY25 JE'!$D:$D,'01 General'!$B34,'01 FY25 JE'!$B:$B,'01 General'!X$6)</f>
        <v>0</v>
      </c>
      <c r="Y34" s="55">
        <f>SUMIFS('01 FY25 JE'!$P:$P,'01 FY25 JE'!$K:$K,'01 General'!$B34,'01 FY25 JE'!$B:$B,'01 General'!Y$6)</f>
        <v>0</v>
      </c>
      <c r="Z34" s="55">
        <f t="shared" si="65"/>
        <v>0</v>
      </c>
      <c r="AA34" s="55">
        <f>SUMIFS('01 FY25 JE'!$I:$I,'01 FY25 JE'!$D:$D,'01 General'!$B34,'01 FY25 JE'!$B:$B,'01 General'!AA$6)</f>
        <v>0</v>
      </c>
      <c r="AB34" s="55">
        <f>SUMIFS('01 FY25 JE'!$P:$P,'01 FY25 JE'!$K:$K,'01 General'!$B34,'01 FY25 JE'!$B:$B,'01 General'!AB$6)</f>
        <v>0</v>
      </c>
      <c r="AC34" s="55">
        <f t="shared" si="66"/>
        <v>0</v>
      </c>
      <c r="AD34" s="55">
        <f>SUMIFS('01 FY25 JE'!$I:$I,'01 FY25 JE'!$D:$D,'01 General'!$B34,'01 FY25 JE'!$B:$B,'01 General'!AD$6)</f>
        <v>0</v>
      </c>
      <c r="AE34" s="55">
        <f>SUMIFS('01 FY25 JE'!$P:$P,'01 FY25 JE'!$K:$K,'01 General'!$B34,'01 FY25 JE'!$B:$B,'01 General'!AE$6)</f>
        <v>0</v>
      </c>
      <c r="AF34" s="55">
        <f t="shared" si="67"/>
        <v>0</v>
      </c>
      <c r="AG34" s="55">
        <f>SUMIFS('01 FY25 JE'!$I:$I,'01 FY25 JE'!$D:$D,'01 General'!$B34,'01 FY25 JE'!$B:$B,'01 General'!AG$6)</f>
        <v>0</v>
      </c>
      <c r="AH34" s="55">
        <f>SUMIFS('01 FY25 JE'!$P:$P,'01 FY25 JE'!$K:$K,'01 General'!$B34,'01 FY25 JE'!$B:$B,'01 General'!AH$6)</f>
        <v>0</v>
      </c>
      <c r="AI34" s="55">
        <f t="shared" si="68"/>
        <v>0</v>
      </c>
      <c r="AJ34" s="55">
        <f>SUMIFS('01 FY25 JE'!$I:$I,'01 FY25 JE'!$D:$D,'01 General'!$B34,'01 FY25 JE'!$B:$B,'01 General'!AJ$6)</f>
        <v>0</v>
      </c>
      <c r="AK34" s="55">
        <f>SUMIFS('01 FY25 JE'!$P:$P,'01 FY25 JE'!$K:$K,'01 General'!$B34,'01 FY25 JE'!$B:$B,'01 General'!AK$6)</f>
        <v>0</v>
      </c>
      <c r="AL34" s="55">
        <f t="shared" si="69"/>
        <v>0</v>
      </c>
      <c r="AM34" s="55">
        <f>SUMIFS('01 FY25 JE'!$I:$I,'01 FY25 JE'!$D:$D,'01 General'!$B34,'01 FY25 JE'!$B:$B,'01 General'!AM$6)</f>
        <v>0</v>
      </c>
      <c r="AN34" s="55">
        <f>SUMIFS('01 FY25 JE'!$P:$P,'01 FY25 JE'!$K:$K,'01 General'!$B34,'01 FY25 JE'!$B:$B,'01 General'!AN$6)</f>
        <v>0</v>
      </c>
      <c r="AO34" s="55">
        <f t="shared" si="70"/>
        <v>0</v>
      </c>
      <c r="AP34" s="66">
        <f t="shared" si="13"/>
        <v>0</v>
      </c>
    </row>
    <row r="35" spans="1:54">
      <c r="A35" s="14" t="str">
        <f>_xlfn.XLOOKUP(B35,'01 Sets'!C:C,'01 Sets'!B:B)</f>
        <v>Ordinary Shares</v>
      </c>
      <c r="B35" s="51" t="s">
        <v>62</v>
      </c>
      <c r="C35" s="51" t="str">
        <f>_xlfn.XLOOKUP($B35,'01 Sets'!$C:$C,'01 Sets'!D:D,0)</f>
        <v>Initial Earnings since 2024</v>
      </c>
      <c r="D35" s="51" t="str">
        <f>_xlfn.XLOOKUP($B35,'01 Sets'!$C:$C,'01 Sets'!E:E,0)</f>
        <v>初始资金 - 2024</v>
      </c>
      <c r="E35" s="66">
        <v>-100</v>
      </c>
      <c r="F35" s="55">
        <f>SUMIFS('01 FY25 JE'!$I:$I,'01 FY25 JE'!$D:$D,'01 General'!$B35,'01 FY25 JE'!$B:$B,'01 General'!F$6)</f>
        <v>0</v>
      </c>
      <c r="G35" s="55">
        <f>SUMIFS('01 FY25 JE'!$P:$P,'01 FY25 JE'!$K:$K,'01 General'!$B35,'01 FY25 JE'!$B:$B,'01 General'!G$6)</f>
        <v>0</v>
      </c>
      <c r="H35" s="65">
        <f t="shared" si="1"/>
        <v>-100</v>
      </c>
      <c r="I35" s="55">
        <f>SUMIFS('01 FY25 JE'!$I:$I,'01 FY25 JE'!$D:$D,'01 General'!$B35,'01 FY25 JE'!$B:$B,'01 General'!I$6)</f>
        <v>0</v>
      </c>
      <c r="J35" s="55">
        <f>SUMIFS('01 FY25 JE'!$P:$P,'01 FY25 JE'!$K:$K,'01 General'!$B35,'01 FY25 JE'!$B:$B,'01 General'!J$6)</f>
        <v>0</v>
      </c>
      <c r="K35" s="65">
        <f t="shared" si="60"/>
        <v>-100</v>
      </c>
      <c r="L35" s="55">
        <f>SUMIFS('01 FY25 JE'!$I:$I,'01 FY25 JE'!$D:$D,'01 General'!$B35,'01 FY25 JE'!$B:$B,'01 General'!L$6)</f>
        <v>0</v>
      </c>
      <c r="M35" s="55">
        <f>SUMIFS('01 FY25 JE'!$P:$P,'01 FY25 JE'!$K:$K,'01 General'!$B35,'01 FY25 JE'!$B:$B,'01 General'!M$6)</f>
        <v>0</v>
      </c>
      <c r="N35" s="65">
        <f t="shared" si="61"/>
        <v>-100</v>
      </c>
      <c r="O35" s="55">
        <f>SUMIFS('01 FY25 JE'!$I:$I,'01 FY25 JE'!$D:$D,'01 General'!$B35,'01 FY25 JE'!$B:$B,'01 General'!O$6)</f>
        <v>0</v>
      </c>
      <c r="P35" s="55">
        <f>SUMIFS('01 FY25 JE'!$P:$P,'01 FY25 JE'!$K:$K,'01 General'!$B35,'01 FY25 JE'!$B:$B,'01 General'!P$6)</f>
        <v>0</v>
      </c>
      <c r="Q35" s="65">
        <f t="shared" si="62"/>
        <v>-100</v>
      </c>
      <c r="R35" s="55">
        <f>SUMIFS('01 FY25 JE'!$I:$I,'01 FY25 JE'!$D:$D,'01 General'!$B35,'01 FY25 JE'!$B:$B,'01 General'!R$6)</f>
        <v>0</v>
      </c>
      <c r="S35" s="55">
        <f>SUMIFS('01 FY25 JE'!$P:$P,'01 FY25 JE'!$K:$K,'01 General'!$B35,'01 FY25 JE'!$B:$B,'01 General'!S$6)</f>
        <v>0</v>
      </c>
      <c r="T35" s="65">
        <f t="shared" si="63"/>
        <v>-100</v>
      </c>
      <c r="U35" s="55">
        <f>SUMIFS('01 FY25 JE'!$I:$I,'01 FY25 JE'!$D:$D,'01 General'!$B35,'01 FY25 JE'!$B:$B,'01 General'!U$6)</f>
        <v>0</v>
      </c>
      <c r="V35" s="55">
        <f>SUMIFS('01 FY25 JE'!$P:$P,'01 FY25 JE'!$K:$K,'01 General'!$B35,'01 FY25 JE'!$B:$B,'01 General'!V$6)</f>
        <v>0</v>
      </c>
      <c r="W35" s="55">
        <f t="shared" si="64"/>
        <v>-100</v>
      </c>
      <c r="X35" s="55">
        <f>SUMIFS('01 FY25 JE'!$I:$I,'01 FY25 JE'!$D:$D,'01 General'!$B35,'01 FY25 JE'!$B:$B,'01 General'!X$6)</f>
        <v>0</v>
      </c>
      <c r="Y35" s="55">
        <f>SUMIFS('01 FY25 JE'!$P:$P,'01 FY25 JE'!$K:$K,'01 General'!$B35,'01 FY25 JE'!$B:$B,'01 General'!Y$6)</f>
        <v>0</v>
      </c>
      <c r="Z35" s="55">
        <f t="shared" si="65"/>
        <v>-100</v>
      </c>
      <c r="AA35" s="55">
        <f>SUMIFS('01 FY25 JE'!$I:$I,'01 FY25 JE'!$D:$D,'01 General'!$B35,'01 FY25 JE'!$B:$B,'01 General'!AA$6)</f>
        <v>0</v>
      </c>
      <c r="AB35" s="55">
        <f>SUMIFS('01 FY25 JE'!$P:$P,'01 FY25 JE'!$K:$K,'01 General'!$B35,'01 FY25 JE'!$B:$B,'01 General'!AB$6)</f>
        <v>0</v>
      </c>
      <c r="AC35" s="55">
        <f t="shared" si="66"/>
        <v>-100</v>
      </c>
      <c r="AD35" s="55">
        <f>SUMIFS('01 FY25 JE'!$I:$I,'01 FY25 JE'!$D:$D,'01 General'!$B35,'01 FY25 JE'!$B:$B,'01 General'!AD$6)</f>
        <v>0</v>
      </c>
      <c r="AE35" s="55">
        <f>SUMIFS('01 FY25 JE'!$P:$P,'01 FY25 JE'!$K:$K,'01 General'!$B35,'01 FY25 JE'!$B:$B,'01 General'!AE$6)</f>
        <v>0</v>
      </c>
      <c r="AF35" s="55">
        <f t="shared" si="67"/>
        <v>-100</v>
      </c>
      <c r="AG35" s="55">
        <f>SUMIFS('01 FY25 JE'!$I:$I,'01 FY25 JE'!$D:$D,'01 General'!$B35,'01 FY25 JE'!$B:$B,'01 General'!AG$6)</f>
        <v>0</v>
      </c>
      <c r="AH35" s="55">
        <f>SUMIFS('01 FY25 JE'!$P:$P,'01 FY25 JE'!$K:$K,'01 General'!$B35,'01 FY25 JE'!$B:$B,'01 General'!AH$6)</f>
        <v>0</v>
      </c>
      <c r="AI35" s="55">
        <f t="shared" si="68"/>
        <v>-100</v>
      </c>
      <c r="AJ35" s="55">
        <f>SUMIFS('01 FY25 JE'!$I:$I,'01 FY25 JE'!$D:$D,'01 General'!$B35,'01 FY25 JE'!$B:$B,'01 General'!AJ$6)</f>
        <v>0</v>
      </c>
      <c r="AK35" s="55">
        <f>SUMIFS('01 FY25 JE'!$P:$P,'01 FY25 JE'!$K:$K,'01 General'!$B35,'01 FY25 JE'!$B:$B,'01 General'!AK$6)</f>
        <v>0</v>
      </c>
      <c r="AL35" s="55">
        <f t="shared" si="69"/>
        <v>-100</v>
      </c>
      <c r="AM35" s="55">
        <f>SUMIFS('01 FY25 JE'!$I:$I,'01 FY25 JE'!$D:$D,'01 General'!$B35,'01 FY25 JE'!$B:$B,'01 General'!AM$6)</f>
        <v>0</v>
      </c>
      <c r="AN35" s="55">
        <f>SUMIFS('01 FY25 JE'!$P:$P,'01 FY25 JE'!$K:$K,'01 General'!$B35,'01 FY25 JE'!$B:$B,'01 General'!AN$6)</f>
        <v>0</v>
      </c>
      <c r="AO35" s="55">
        <f t="shared" si="70"/>
        <v>-100</v>
      </c>
      <c r="AP35" s="66">
        <f t="shared" si="13"/>
        <v>-100</v>
      </c>
    </row>
    <row r="36" spans="1:54">
      <c r="A36" s="14" t="str">
        <f>_xlfn.XLOOKUP(B36,'01 Sets'!C:C,'01 Sets'!B:B)</f>
        <v>Additional Paid-in Capital</v>
      </c>
      <c r="B36" s="88" t="s">
        <v>300</v>
      </c>
      <c r="C36" s="51" t="str">
        <f>_xlfn.XLOOKUP($B36,'01 Sets'!$C:$C,'01 Sets'!D:D,0)</f>
        <v>Additional Paid-in Capital</v>
      </c>
      <c r="D36" s="51" t="str">
        <f>_xlfn.XLOOKUP($B36,'01 Sets'!$C:$C,'01 Sets'!E:E,0)</f>
        <v>实收资本 - 注入</v>
      </c>
      <c r="E36" s="66">
        <v>0</v>
      </c>
      <c r="F36" s="55">
        <f>SUMIFS('01 FY25 JE'!$I:$I,'01 FY25 JE'!$D:$D,'01 General'!$B36,'01 FY25 JE'!$B:$B,'01 General'!F$6)</f>
        <v>0</v>
      </c>
      <c r="G36" s="55">
        <f>SUMIFS('01 FY25 JE'!$P:$P,'01 FY25 JE'!$K:$K,'01 General'!$B36,'01 FY25 JE'!$B:$B,'01 General'!G$6)</f>
        <v>0</v>
      </c>
      <c r="H36" s="65">
        <f t="shared" ref="H36" si="72">SUM(E36:G36)</f>
        <v>0</v>
      </c>
      <c r="I36" s="55">
        <f>SUMIFS('01 FY25 JE'!$I:$I,'01 FY25 JE'!$D:$D,'01 General'!$B36,'01 FY25 JE'!$B:$B,'01 General'!I$6)</f>
        <v>0</v>
      </c>
      <c r="J36" s="55">
        <f>SUMIFS('01 FY25 JE'!$P:$P,'01 FY25 JE'!$K:$K,'01 General'!$B36,'01 FY25 JE'!$B:$B,'01 General'!J$6)</f>
        <v>0</v>
      </c>
      <c r="K36" s="65">
        <f t="shared" ref="K36" si="73">SUM(H36:J36)</f>
        <v>0</v>
      </c>
      <c r="L36" s="55">
        <f>SUMIFS('01 FY25 JE'!$I:$I,'01 FY25 JE'!$D:$D,'01 General'!$B36,'01 FY25 JE'!$B:$B,'01 General'!L$6)</f>
        <v>0</v>
      </c>
      <c r="M36" s="55">
        <f>SUMIFS('01 FY25 JE'!$P:$P,'01 FY25 JE'!$K:$K,'01 General'!$B36,'01 FY25 JE'!$B:$B,'01 General'!M$6)</f>
        <v>0</v>
      </c>
      <c r="N36" s="65">
        <f t="shared" ref="N36" si="74">SUM(K36:M36)</f>
        <v>0</v>
      </c>
      <c r="O36" s="55">
        <f>SUMIFS('01 FY25 JE'!$I:$I,'01 FY25 JE'!$D:$D,'01 General'!$B36,'01 FY25 JE'!$B:$B,'01 General'!O$6)</f>
        <v>0</v>
      </c>
      <c r="P36" s="55">
        <f>SUMIFS('01 FY25 JE'!$P:$P,'01 FY25 JE'!$K:$K,'01 General'!$B36,'01 FY25 JE'!$B:$B,'01 General'!P$6)</f>
        <v>0</v>
      </c>
      <c r="Q36" s="65">
        <f t="shared" ref="Q36" si="75">SUM(N36:P36)</f>
        <v>0</v>
      </c>
      <c r="R36" s="55">
        <f>SUMIFS('01 FY25 JE'!$I:$I,'01 FY25 JE'!$D:$D,'01 General'!$B36,'01 FY25 JE'!$B:$B,'01 General'!R$6)</f>
        <v>0</v>
      </c>
      <c r="S36" s="55">
        <f>SUMIFS('01 FY25 JE'!$P:$P,'01 FY25 JE'!$K:$K,'01 General'!$B36,'01 FY25 JE'!$B:$B,'01 General'!S$6)</f>
        <v>0</v>
      </c>
      <c r="T36" s="65">
        <f t="shared" ref="T36" si="76">SUM(Q36:S36)</f>
        <v>0</v>
      </c>
      <c r="U36" s="55">
        <f>SUMIFS('01 FY25 JE'!$I:$I,'01 FY25 JE'!$D:$D,'01 General'!$B36,'01 FY25 JE'!$B:$B,'01 General'!U$6)</f>
        <v>0</v>
      </c>
      <c r="V36" s="55">
        <f>SUMIFS('01 FY25 JE'!$P:$P,'01 FY25 JE'!$K:$K,'01 General'!$B36,'01 FY25 JE'!$B:$B,'01 General'!V$6)</f>
        <v>0</v>
      </c>
      <c r="W36" s="55">
        <f t="shared" ref="W36" si="77">SUM(T36:V36)</f>
        <v>0</v>
      </c>
      <c r="X36" s="55">
        <f>SUMIFS('01 FY25 JE'!$I:$I,'01 FY25 JE'!$D:$D,'01 General'!$B36,'01 FY25 JE'!$B:$B,'01 General'!X$6)</f>
        <v>0</v>
      </c>
      <c r="Y36" s="55">
        <f>SUMIFS('01 FY25 JE'!$P:$P,'01 FY25 JE'!$K:$K,'01 General'!$B36,'01 FY25 JE'!$B:$B,'01 General'!Y$6)</f>
        <v>0</v>
      </c>
      <c r="Z36" s="55">
        <f t="shared" ref="Z36" si="78">SUM(W36:Y36)</f>
        <v>0</v>
      </c>
      <c r="AA36" s="55">
        <f>SUMIFS('01 FY25 JE'!$I:$I,'01 FY25 JE'!$D:$D,'01 General'!$B36,'01 FY25 JE'!$B:$B,'01 General'!AA$6)</f>
        <v>0</v>
      </c>
      <c r="AB36" s="55">
        <f>SUMIFS('01 FY25 JE'!$P:$P,'01 FY25 JE'!$K:$K,'01 General'!$B36,'01 FY25 JE'!$B:$B,'01 General'!AB$6)</f>
        <v>0</v>
      </c>
      <c r="AC36" s="55">
        <f t="shared" ref="AC36" si="79">SUM(Z36:AB36)</f>
        <v>0</v>
      </c>
      <c r="AD36" s="55">
        <f>SUMIFS('01 FY25 JE'!$I:$I,'01 FY25 JE'!$D:$D,'01 General'!$B36,'01 FY25 JE'!$B:$B,'01 General'!AD$6)</f>
        <v>0</v>
      </c>
      <c r="AE36" s="55">
        <f>SUMIFS('01 FY25 JE'!$P:$P,'01 FY25 JE'!$K:$K,'01 General'!$B36,'01 FY25 JE'!$B:$B,'01 General'!AE$6)</f>
        <v>0</v>
      </c>
      <c r="AF36" s="55">
        <f t="shared" ref="AF36" si="80">SUM(AC36:AE36)</f>
        <v>0</v>
      </c>
      <c r="AG36" s="55">
        <f>SUMIFS('01 FY25 JE'!$I:$I,'01 FY25 JE'!$D:$D,'01 General'!$B36,'01 FY25 JE'!$B:$B,'01 General'!AG$6)</f>
        <v>0</v>
      </c>
      <c r="AH36" s="55">
        <f>SUMIFS('01 FY25 JE'!$P:$P,'01 FY25 JE'!$K:$K,'01 General'!$B36,'01 FY25 JE'!$B:$B,'01 General'!AH$6)</f>
        <v>0</v>
      </c>
      <c r="AI36" s="55">
        <f t="shared" ref="AI36" si="81">SUM(AF36:AH36)</f>
        <v>0</v>
      </c>
      <c r="AJ36" s="55">
        <f>SUMIFS('01 FY25 JE'!$I:$I,'01 FY25 JE'!$D:$D,'01 General'!$B36,'01 FY25 JE'!$B:$B,'01 General'!AJ$6)</f>
        <v>0</v>
      </c>
      <c r="AK36" s="55">
        <f>SUMIFS('01 FY25 JE'!$P:$P,'01 FY25 JE'!$K:$K,'01 General'!$B36,'01 FY25 JE'!$B:$B,'01 General'!AK$6)</f>
        <v>0</v>
      </c>
      <c r="AL36" s="55">
        <f t="shared" ref="AL36" si="82">SUM(AI36:AK36)</f>
        <v>0</v>
      </c>
      <c r="AM36" s="55">
        <f>SUMIFS('01 FY25 JE'!$I:$I,'01 FY25 JE'!$D:$D,'01 General'!$B36,'01 FY25 JE'!$B:$B,'01 General'!AM$6)</f>
        <v>0</v>
      </c>
      <c r="AN36" s="55">
        <f>SUMIFS('01 FY25 JE'!$P:$P,'01 FY25 JE'!$K:$K,'01 General'!$B36,'01 FY25 JE'!$B:$B,'01 General'!AN$6)</f>
        <v>0</v>
      </c>
      <c r="AO36" s="55">
        <f t="shared" ref="AO36" si="83">SUM(AL36:AN36)</f>
        <v>0</v>
      </c>
      <c r="AP36" s="66">
        <f t="shared" ref="AP36" si="84">AO36</f>
        <v>0</v>
      </c>
    </row>
    <row r="37" spans="1:54">
      <c r="A37" s="14" t="str">
        <f>_xlfn.XLOOKUP(B37,'01 Sets'!C:C,'01 Sets'!B:B)</f>
        <v>Retained Earning</v>
      </c>
      <c r="B37" s="51" t="s">
        <v>64</v>
      </c>
      <c r="C37" s="51" t="str">
        <f>_xlfn.XLOOKUP($B37,'01 Sets'!$C:$C,'01 Sets'!D:D,0)</f>
        <v>Retained Earning - Balance</v>
      </c>
      <c r="D37" s="51" t="str">
        <f>_xlfn.XLOOKUP($B37,'01 Sets'!$C:$C,'01 Sets'!E:E,0)</f>
        <v>留存收益 - 余额</v>
      </c>
      <c r="E37" s="66">
        <v>0</v>
      </c>
      <c r="F37" s="55">
        <f ca="1">SUM(F40:F60)</f>
        <v>0</v>
      </c>
      <c r="G37" s="55">
        <f ca="1">SUM(G40:G60)</f>
        <v>0</v>
      </c>
      <c r="H37" s="65">
        <f t="shared" ca="1" si="1"/>
        <v>0</v>
      </c>
      <c r="I37" s="55">
        <f ca="1">SUM(I40:I60)</f>
        <v>0</v>
      </c>
      <c r="J37" s="55">
        <f ca="1">SUM(J40:J60)</f>
        <v>0</v>
      </c>
      <c r="K37" s="65">
        <f ca="1">SUM(H37:J37)</f>
        <v>0</v>
      </c>
      <c r="L37" s="55">
        <f ca="1">SUM(L40:L60)</f>
        <v>0</v>
      </c>
      <c r="M37" s="55">
        <f ca="1">SUM(M40:M60)</f>
        <v>0</v>
      </c>
      <c r="N37" s="65">
        <f ca="1">SUM(K37:M37)</f>
        <v>0</v>
      </c>
      <c r="O37" s="55">
        <f ca="1">SUM(O40:O60)</f>
        <v>0</v>
      </c>
      <c r="P37" s="55">
        <f ca="1">SUM(P40:P60)</f>
        <v>0</v>
      </c>
      <c r="Q37" s="65">
        <f ca="1">SUM(N37:P37)</f>
        <v>0</v>
      </c>
      <c r="R37" s="55">
        <f ca="1">SUM(R40:R60)</f>
        <v>328.65</v>
      </c>
      <c r="S37" s="55">
        <f ca="1">SUM(S40:S60)</f>
        <v>-10000</v>
      </c>
      <c r="T37" s="65">
        <f ca="1">SUM(Q37:S37)</f>
        <v>-9671.35</v>
      </c>
      <c r="U37" s="55">
        <f ca="1">SUM(U40:U60)</f>
        <v>0</v>
      </c>
      <c r="V37" s="55">
        <f ca="1">SUM(V40:V60)</f>
        <v>0</v>
      </c>
      <c r="W37" s="55">
        <f ca="1">SUM(T37:V37)</f>
        <v>-9671.35</v>
      </c>
      <c r="X37" s="55">
        <f ca="1">SUM(X40:X60)</f>
        <v>0</v>
      </c>
      <c r="Y37" s="55">
        <f ca="1">SUM(Y40:Y60)</f>
        <v>0</v>
      </c>
      <c r="Z37" s="55">
        <f ca="1">SUM(W37:Y37)</f>
        <v>-9671.35</v>
      </c>
      <c r="AA37" s="55">
        <f ca="1">SUM(AA40:AA60)</f>
        <v>0</v>
      </c>
      <c r="AB37" s="55">
        <f ca="1">SUM(AB40:AB60)</f>
        <v>0</v>
      </c>
      <c r="AC37" s="55">
        <f ca="1">SUM(Z37:AB37)</f>
        <v>-9671.35</v>
      </c>
      <c r="AD37" s="55">
        <f ca="1">SUM(AD40:AD60)</f>
        <v>0</v>
      </c>
      <c r="AE37" s="55">
        <f ca="1">SUM(AE40:AE60)</f>
        <v>0</v>
      </c>
      <c r="AF37" s="55">
        <f ca="1">SUM(AC37:AE37)</f>
        <v>-9671.35</v>
      </c>
      <c r="AG37" s="55">
        <f ca="1">SUM(AG40:AG60)</f>
        <v>0</v>
      </c>
      <c r="AH37" s="55">
        <f ca="1">SUM(AH40:AH60)</f>
        <v>0</v>
      </c>
      <c r="AI37" s="55">
        <f ca="1">SUM(AF37:AH37)</f>
        <v>-9671.35</v>
      </c>
      <c r="AJ37" s="55">
        <f ca="1">SUM(AJ40:AJ60)</f>
        <v>0</v>
      </c>
      <c r="AK37" s="55">
        <f ca="1">SUM(AK40:AK60)</f>
        <v>0</v>
      </c>
      <c r="AL37" s="55">
        <f ca="1">SUM(AI37:AK37)</f>
        <v>-9671.35</v>
      </c>
      <c r="AM37" s="55">
        <f ca="1">SUM(AM40:AM60)</f>
        <v>0</v>
      </c>
      <c r="AN37" s="55">
        <f ca="1">SUM(AN40:AN60)</f>
        <v>0</v>
      </c>
      <c r="AO37" s="55">
        <f ca="1">SUM(AL37:AN37)</f>
        <v>-9671.35</v>
      </c>
      <c r="AP37" s="66">
        <f ca="1">AO37</f>
        <v>-9671.35</v>
      </c>
      <c r="AQ37" s="55"/>
    </row>
    <row r="38" spans="1:54">
      <c r="A38" s="14" t="str">
        <f>_xlfn.XLOOKUP(B38,'01 Sets'!C:C,'01 Sets'!B:B)</f>
        <v>Other Comprehensive Income</v>
      </c>
      <c r="B38" s="51" t="s">
        <v>68</v>
      </c>
      <c r="C38" s="51" t="str">
        <f>_xlfn.XLOOKUP($B38,'01 Sets'!$C:$C,'01 Sets'!D:D,0)</f>
        <v>Other Comprehensive Income - Balance</v>
      </c>
      <c r="D38" s="51" t="str">
        <f>_xlfn.XLOOKUP($B38,'01 Sets'!$C:$C,'01 Sets'!E:E,0)</f>
        <v>其他综合收益 - 余额</v>
      </c>
      <c r="E38" s="66">
        <v>0</v>
      </c>
      <c r="F38" s="55">
        <f>SUM(F61:F62)</f>
        <v>0</v>
      </c>
      <c r="G38" s="55">
        <f>SUM(G61:G62)</f>
        <v>0</v>
      </c>
      <c r="H38" s="65">
        <f t="shared" ref="H38" si="85">SUM(E38:G38)</f>
        <v>0</v>
      </c>
      <c r="I38" s="55">
        <f>SUM(I61:I62)</f>
        <v>0</v>
      </c>
      <c r="J38" s="55">
        <f>SUM(J61:J62)</f>
        <v>0</v>
      </c>
      <c r="K38" s="65">
        <f t="shared" si="60"/>
        <v>0</v>
      </c>
      <c r="L38" s="55">
        <f>SUM(L61:L62)</f>
        <v>0</v>
      </c>
      <c r="M38" s="55">
        <f>SUM(M61:M62)</f>
        <v>0</v>
      </c>
      <c r="N38" s="65">
        <f t="shared" si="61"/>
        <v>0</v>
      </c>
      <c r="O38" s="55">
        <f>SUM(O61:O62)</f>
        <v>0</v>
      </c>
      <c r="P38" s="55">
        <f>SUM(P61:P62)</f>
        <v>0</v>
      </c>
      <c r="Q38" s="65">
        <f t="shared" si="62"/>
        <v>0</v>
      </c>
      <c r="R38" s="55">
        <f>SUM(R61:R62)</f>
        <v>0</v>
      </c>
      <c r="S38" s="55">
        <f>SUM(S61:S62)</f>
        <v>0</v>
      </c>
      <c r="T38" s="65">
        <f t="shared" si="63"/>
        <v>0</v>
      </c>
      <c r="U38" s="55">
        <f>SUM(U61:U62)</f>
        <v>0</v>
      </c>
      <c r="V38" s="55">
        <f>SUM(V61:V62)</f>
        <v>0</v>
      </c>
      <c r="W38" s="55">
        <f t="shared" si="64"/>
        <v>0</v>
      </c>
      <c r="X38" s="55">
        <f>SUM(X61:X62)</f>
        <v>0</v>
      </c>
      <c r="Y38" s="55">
        <f>SUM(Y61:Y62)</f>
        <v>0</v>
      </c>
      <c r="Z38" s="55">
        <f t="shared" si="65"/>
        <v>0</v>
      </c>
      <c r="AA38" s="55">
        <f>SUM(AA61:AA62)</f>
        <v>0</v>
      </c>
      <c r="AB38" s="55">
        <f>SUM(AB61:AB62)</f>
        <v>0</v>
      </c>
      <c r="AC38" s="55">
        <f t="shared" si="66"/>
        <v>0</v>
      </c>
      <c r="AD38" s="55">
        <f>SUM(AD61:AD62)</f>
        <v>0</v>
      </c>
      <c r="AE38" s="55">
        <f>SUM(AE61:AE62)</f>
        <v>0</v>
      </c>
      <c r="AF38" s="55">
        <f t="shared" si="67"/>
        <v>0</v>
      </c>
      <c r="AG38" s="55">
        <f>SUM(AG61:AG62)</f>
        <v>0</v>
      </c>
      <c r="AH38" s="55">
        <f>SUM(AH61:AH62)</f>
        <v>0</v>
      </c>
      <c r="AI38" s="55">
        <f t="shared" si="68"/>
        <v>0</v>
      </c>
      <c r="AJ38" s="55">
        <f>SUM(AJ61:AJ62)</f>
        <v>0</v>
      </c>
      <c r="AK38" s="55">
        <f>SUM(AK61:AK62)</f>
        <v>0</v>
      </c>
      <c r="AL38" s="55">
        <f t="shared" si="69"/>
        <v>0</v>
      </c>
      <c r="AM38" s="55">
        <f>SUM(AM61:AM62)</f>
        <v>0</v>
      </c>
      <c r="AN38" s="55">
        <f>SUM(AN61:AN62)</f>
        <v>0</v>
      </c>
      <c r="AO38" s="55">
        <f t="shared" si="70"/>
        <v>0</v>
      </c>
      <c r="AP38" s="66">
        <f t="shared" si="13"/>
        <v>0</v>
      </c>
      <c r="AQ38" s="55"/>
    </row>
    <row r="39" spans="1:54">
      <c r="A39" s="24"/>
      <c r="B39" s="51" t="s">
        <v>177</v>
      </c>
      <c r="C39" s="52" t="s">
        <v>248</v>
      </c>
      <c r="E39" s="56" t="s">
        <v>253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6" t="s">
        <v>253</v>
      </c>
    </row>
    <row r="40" spans="1:54">
      <c r="A40" s="14" t="str">
        <f>_xlfn.XLOOKUP(B40,'01 Sets'!C:C,'01 Sets'!B:B)</f>
        <v>Salary</v>
      </c>
      <c r="B40" s="51" t="s">
        <v>73</v>
      </c>
      <c r="C40" s="51" t="str">
        <f>_xlfn.XLOOKUP($B40,'01 Sets'!$C:$C,'01 Sets'!D:D,0)</f>
        <v>Revenue - Salary</v>
      </c>
      <c r="D40" s="51" t="str">
        <f>_xlfn.XLOOKUP($B40,'01 Sets'!$C:$C,'01 Sets'!E:E,0)</f>
        <v>主营业务收入 - 薪金</v>
      </c>
      <c r="E40" s="66">
        <v>0</v>
      </c>
      <c r="F40" s="55">
        <f>SUMIFS('01 FY25 JE'!$I:$I,'01 FY25 JE'!$D:$D,'01 General'!$B40,'01 FY25 JE'!$B:$B,'01 General'!F$6)</f>
        <v>0</v>
      </c>
      <c r="G40" s="55">
        <f ca="1">SUMIFS('01 FY25 JE'!$P:$P,'01 FY25 JE'!$K:$K,'01 General'!$B40,'01 FY25 JE'!$B:$B,'01 General'!G$6)</f>
        <v>0</v>
      </c>
      <c r="H40" s="65">
        <f ca="1">SUM(F40:G40)</f>
        <v>0</v>
      </c>
      <c r="I40" s="55">
        <f>SUMIFS('01 FY25 JE'!$I:$I,'01 FY25 JE'!$D:$D,'01 General'!$B40,'01 FY25 JE'!$B:$B,'01 General'!I$6)</f>
        <v>0</v>
      </c>
      <c r="J40" s="55">
        <f ca="1">SUMIFS('01 FY25 JE'!$P:$P,'01 FY25 JE'!$K:$K,'01 General'!$B40,'01 FY25 JE'!$B:$B,'01 General'!J$6)</f>
        <v>0</v>
      </c>
      <c r="K40" s="65">
        <f ca="1">SUM(I40:J40)</f>
        <v>0</v>
      </c>
      <c r="L40" s="55">
        <f>SUMIFS('01 FY25 JE'!$I:$I,'01 FY25 JE'!$D:$D,'01 General'!$B40,'01 FY25 JE'!$B:$B,'01 General'!L$6)</f>
        <v>0</v>
      </c>
      <c r="M40" s="55">
        <f ca="1">SUMIFS('01 FY25 JE'!$P:$P,'01 FY25 JE'!$K:$K,'01 General'!$B40,'01 FY25 JE'!$B:$B,'01 General'!M$6)</f>
        <v>0</v>
      </c>
      <c r="N40" s="65">
        <f ca="1">SUM(L40:M40)</f>
        <v>0</v>
      </c>
      <c r="O40" s="55">
        <f>SUMIFS('01 FY25 JE'!$I:$I,'01 FY25 JE'!$D:$D,'01 General'!$B40,'01 FY25 JE'!$B:$B,'01 General'!O$6)</f>
        <v>0</v>
      </c>
      <c r="P40" s="55">
        <f ca="1">SUMIFS('01 FY25 JE'!$P:$P,'01 FY25 JE'!$K:$K,'01 General'!$B40,'01 FY25 JE'!$B:$B,'01 General'!P$6)</f>
        <v>0</v>
      </c>
      <c r="Q40" s="65">
        <f ca="1">SUM(O40:P40)</f>
        <v>0</v>
      </c>
      <c r="R40" s="55">
        <f>SUMIFS('01 FY25 JE'!$I:$I,'01 FY25 JE'!$D:$D,'01 General'!$B40,'01 FY25 JE'!$B:$B,'01 General'!R$6)</f>
        <v>0</v>
      </c>
      <c r="S40" s="55">
        <f ca="1">SUMIFS('01 FY25 JE'!$P:$P,'01 FY25 JE'!$K:$K,'01 General'!$B40,'01 FY25 JE'!$B:$B,'01 General'!S$6)</f>
        <v>-10000</v>
      </c>
      <c r="T40" s="65">
        <f ca="1">SUM(R40:S40)</f>
        <v>-10000</v>
      </c>
      <c r="U40" s="55">
        <f>SUMIFS('01 FY25 JE'!$I:$I,'01 FY25 JE'!$D:$D,'01 General'!$B40,'01 FY25 JE'!$B:$B,'01 General'!U$6)</f>
        <v>0</v>
      </c>
      <c r="V40" s="55">
        <f ca="1">SUMIFS('01 FY25 JE'!$P:$P,'01 FY25 JE'!$K:$K,'01 General'!$B40,'01 FY25 JE'!$B:$B,'01 General'!V$6)</f>
        <v>0</v>
      </c>
      <c r="W40" s="55">
        <f ca="1">SUM(U40:V40)</f>
        <v>0</v>
      </c>
      <c r="X40" s="55">
        <f>SUMIFS('01 FY25 JE'!$I:$I,'01 FY25 JE'!$D:$D,'01 General'!$B40,'01 FY25 JE'!$B:$B,'01 General'!X$6)</f>
        <v>0</v>
      </c>
      <c r="Y40" s="55">
        <f ca="1">SUMIFS('01 FY25 JE'!$P:$P,'01 FY25 JE'!$K:$K,'01 General'!$B40,'01 FY25 JE'!$B:$B,'01 General'!Y$6)</f>
        <v>0</v>
      </c>
      <c r="Z40" s="55">
        <f ca="1">SUM(X40:Y40)</f>
        <v>0</v>
      </c>
      <c r="AA40" s="55">
        <f>SUMIFS('01 FY25 JE'!$I:$I,'01 FY25 JE'!$D:$D,'01 General'!$B40,'01 FY25 JE'!$B:$B,'01 General'!AA$6)</f>
        <v>0</v>
      </c>
      <c r="AB40" s="55">
        <f ca="1">SUMIFS('01 FY25 JE'!$P:$P,'01 FY25 JE'!$K:$K,'01 General'!$B40,'01 FY25 JE'!$B:$B,'01 General'!AB$6)</f>
        <v>0</v>
      </c>
      <c r="AC40" s="55">
        <f ca="1">SUM(AA40:AB40)</f>
        <v>0</v>
      </c>
      <c r="AD40" s="55">
        <f>SUMIFS('01 FY25 JE'!$I:$I,'01 FY25 JE'!$D:$D,'01 General'!$B40,'01 FY25 JE'!$B:$B,'01 General'!AD$6)</f>
        <v>0</v>
      </c>
      <c r="AE40" s="55">
        <f ca="1">SUMIFS('01 FY25 JE'!$P:$P,'01 FY25 JE'!$K:$K,'01 General'!$B40,'01 FY25 JE'!$B:$B,'01 General'!AE$6)</f>
        <v>0</v>
      </c>
      <c r="AF40" s="55">
        <f ca="1">SUM(AD40:AE40)</f>
        <v>0</v>
      </c>
      <c r="AG40" s="55">
        <f>SUMIFS('01 FY25 JE'!$I:$I,'01 FY25 JE'!$D:$D,'01 General'!$B40,'01 FY25 JE'!$B:$B,'01 General'!AG$6)</f>
        <v>0</v>
      </c>
      <c r="AH40" s="55">
        <f ca="1">SUMIFS('01 FY25 JE'!$P:$P,'01 FY25 JE'!$K:$K,'01 General'!$B40,'01 FY25 JE'!$B:$B,'01 General'!AH$6)</f>
        <v>0</v>
      </c>
      <c r="AI40" s="55">
        <f ca="1">SUM(AG40:AH40)</f>
        <v>0</v>
      </c>
      <c r="AJ40" s="55">
        <f>SUMIFS('01 FY25 JE'!$I:$I,'01 FY25 JE'!$D:$D,'01 General'!$B40,'01 FY25 JE'!$B:$B,'01 General'!AJ$6)</f>
        <v>0</v>
      </c>
      <c r="AK40" s="55">
        <f ca="1">SUMIFS('01 FY25 JE'!$P:$P,'01 FY25 JE'!$K:$K,'01 General'!$B40,'01 FY25 JE'!$B:$B,'01 General'!AK$6)</f>
        <v>0</v>
      </c>
      <c r="AL40" s="55">
        <f ca="1">SUM(AJ40:AK40)</f>
        <v>0</v>
      </c>
      <c r="AM40" s="55">
        <f>SUMIFS('01 FY25 JE'!$I:$I,'01 FY25 JE'!$D:$D,'01 General'!$B40,'01 FY25 JE'!$B:$B,'01 General'!AM$6)</f>
        <v>0</v>
      </c>
      <c r="AN40" s="55">
        <f ca="1">SUMIFS('01 FY25 JE'!$P:$P,'01 FY25 JE'!$K:$K,'01 General'!$B40,'01 FY25 JE'!$B:$B,'01 General'!AN$6)</f>
        <v>0</v>
      </c>
      <c r="AO40" s="55">
        <f ca="1">SUM(AM40:AN40)</f>
        <v>0</v>
      </c>
      <c r="AP40" s="67">
        <f ca="1">SUM(H40,K40,N40,Q40,T40,W40,Z40,AC40,AF40,AI40,AL40,AO40)</f>
        <v>-10000</v>
      </c>
    </row>
    <row r="41" spans="1:54">
      <c r="A41" s="14" t="str">
        <f>_xlfn.XLOOKUP(B41,'01 Sets'!C:C,'01 Sets'!B:B)</f>
        <v>Subsidies</v>
      </c>
      <c r="B41" s="51" t="s">
        <v>76</v>
      </c>
      <c r="C41" s="51" t="str">
        <f>_xlfn.XLOOKUP($B41,'01 Sets'!$C:$C,'01 Sets'!D:D,0)</f>
        <v>Revenue - Subsidies</v>
      </c>
      <c r="D41" s="51" t="str">
        <f>_xlfn.XLOOKUP($B41,'01 Sets'!$C:$C,'01 Sets'!E:E,0)</f>
        <v>主营业务收入 - 补贴</v>
      </c>
      <c r="E41" s="66">
        <v>0</v>
      </c>
      <c r="F41" s="55">
        <f>SUMIFS('01 FY25 JE'!$I:$I,'01 FY25 JE'!$D:$D,'01 General'!$B41,'01 FY25 JE'!$B:$B,'01 General'!F$6)</f>
        <v>0</v>
      </c>
      <c r="G41" s="55">
        <f>SUMIFS('01 FY25 JE'!$P:$P,'01 FY25 JE'!$K:$K,'01 General'!$B41,'01 FY25 JE'!$B:$B,'01 General'!G$6)</f>
        <v>0</v>
      </c>
      <c r="H41" s="65">
        <f t="shared" ref="H41:H62" si="86">SUM(F41:G41)</f>
        <v>0</v>
      </c>
      <c r="I41" s="55">
        <f>SUMIFS('01 FY25 JE'!$I:$I,'01 FY25 JE'!$D:$D,'01 General'!$B41,'01 FY25 JE'!$B:$B,'01 General'!I$6)</f>
        <v>0</v>
      </c>
      <c r="J41" s="55">
        <f>SUMIFS('01 FY25 JE'!$P:$P,'01 FY25 JE'!$K:$K,'01 General'!$B41,'01 FY25 JE'!$B:$B,'01 General'!J$6)</f>
        <v>0</v>
      </c>
      <c r="K41" s="65">
        <f t="shared" ref="K41:K62" si="87">SUM(I41:J41)</f>
        <v>0</v>
      </c>
      <c r="L41" s="55">
        <f>SUMIFS('01 FY25 JE'!$I:$I,'01 FY25 JE'!$D:$D,'01 General'!$B41,'01 FY25 JE'!$B:$B,'01 General'!L$6)</f>
        <v>0</v>
      </c>
      <c r="M41" s="55">
        <f>SUMIFS('01 FY25 JE'!$P:$P,'01 FY25 JE'!$K:$K,'01 General'!$B41,'01 FY25 JE'!$B:$B,'01 General'!M$6)</f>
        <v>0</v>
      </c>
      <c r="N41" s="65">
        <f t="shared" ref="N41:N62" si="88">SUM(L41:M41)</f>
        <v>0</v>
      </c>
      <c r="O41" s="55">
        <f>SUMIFS('01 FY25 JE'!$I:$I,'01 FY25 JE'!$D:$D,'01 General'!$B41,'01 FY25 JE'!$B:$B,'01 General'!O$6)</f>
        <v>0</v>
      </c>
      <c r="P41" s="55">
        <f>SUMIFS('01 FY25 JE'!$P:$P,'01 FY25 JE'!$K:$K,'01 General'!$B41,'01 FY25 JE'!$B:$B,'01 General'!P$6)</f>
        <v>0</v>
      </c>
      <c r="Q41" s="65">
        <f t="shared" ref="Q41:Q62" si="89">SUM(O41:P41)</f>
        <v>0</v>
      </c>
      <c r="R41" s="55">
        <f>SUMIFS('01 FY25 JE'!$I:$I,'01 FY25 JE'!$D:$D,'01 General'!$B41,'01 FY25 JE'!$B:$B,'01 General'!R$6)</f>
        <v>0</v>
      </c>
      <c r="S41" s="55">
        <f>SUMIFS('01 FY25 JE'!$P:$P,'01 FY25 JE'!$K:$K,'01 General'!$B41,'01 FY25 JE'!$B:$B,'01 General'!S$6)</f>
        <v>0</v>
      </c>
      <c r="T41" s="65">
        <f t="shared" ref="T41:T62" si="90">SUM(R41:S41)</f>
        <v>0</v>
      </c>
      <c r="U41" s="55">
        <f>SUMIFS('01 FY25 JE'!$I:$I,'01 FY25 JE'!$D:$D,'01 General'!$B41,'01 FY25 JE'!$B:$B,'01 General'!U$6)</f>
        <v>0</v>
      </c>
      <c r="V41" s="55">
        <f>SUMIFS('01 FY25 JE'!$P:$P,'01 FY25 JE'!$K:$K,'01 General'!$B41,'01 FY25 JE'!$B:$B,'01 General'!V$6)</f>
        <v>0</v>
      </c>
      <c r="W41" s="55">
        <f t="shared" ref="W41:W62" si="91">SUM(U41:V41)</f>
        <v>0</v>
      </c>
      <c r="X41" s="55">
        <f>SUMIFS('01 FY25 JE'!$I:$I,'01 FY25 JE'!$D:$D,'01 General'!$B41,'01 FY25 JE'!$B:$B,'01 General'!X$6)</f>
        <v>0</v>
      </c>
      <c r="Y41" s="55">
        <f>SUMIFS('01 FY25 JE'!$P:$P,'01 FY25 JE'!$K:$K,'01 General'!$B41,'01 FY25 JE'!$B:$B,'01 General'!Y$6)</f>
        <v>0</v>
      </c>
      <c r="Z41" s="55">
        <f t="shared" ref="Z41:Z62" si="92">SUM(X41:Y41)</f>
        <v>0</v>
      </c>
      <c r="AA41" s="55">
        <f>SUMIFS('01 FY25 JE'!$I:$I,'01 FY25 JE'!$D:$D,'01 General'!$B41,'01 FY25 JE'!$B:$B,'01 General'!AA$6)</f>
        <v>0</v>
      </c>
      <c r="AB41" s="55">
        <f>SUMIFS('01 FY25 JE'!$P:$P,'01 FY25 JE'!$K:$K,'01 General'!$B41,'01 FY25 JE'!$B:$B,'01 General'!AB$6)</f>
        <v>0</v>
      </c>
      <c r="AC41" s="55">
        <f t="shared" ref="AC41:AC62" si="93">SUM(AA41:AB41)</f>
        <v>0</v>
      </c>
      <c r="AD41" s="55">
        <f>SUMIFS('01 FY25 JE'!$I:$I,'01 FY25 JE'!$D:$D,'01 General'!$B41,'01 FY25 JE'!$B:$B,'01 General'!AD$6)</f>
        <v>0</v>
      </c>
      <c r="AE41" s="55">
        <f>SUMIFS('01 FY25 JE'!$P:$P,'01 FY25 JE'!$K:$K,'01 General'!$B41,'01 FY25 JE'!$B:$B,'01 General'!AE$6)</f>
        <v>0</v>
      </c>
      <c r="AF41" s="55">
        <f t="shared" ref="AF41:AF62" si="94">SUM(AD41:AE41)</f>
        <v>0</v>
      </c>
      <c r="AG41" s="55">
        <f>SUMIFS('01 FY25 JE'!$I:$I,'01 FY25 JE'!$D:$D,'01 General'!$B41,'01 FY25 JE'!$B:$B,'01 General'!AG$6)</f>
        <v>0</v>
      </c>
      <c r="AH41" s="55">
        <f>SUMIFS('01 FY25 JE'!$P:$P,'01 FY25 JE'!$K:$K,'01 General'!$B41,'01 FY25 JE'!$B:$B,'01 General'!AH$6)</f>
        <v>0</v>
      </c>
      <c r="AI41" s="55">
        <f t="shared" ref="AI41:AI62" si="95">SUM(AG41:AH41)</f>
        <v>0</v>
      </c>
      <c r="AJ41" s="55">
        <f>SUMIFS('01 FY25 JE'!$I:$I,'01 FY25 JE'!$D:$D,'01 General'!$B41,'01 FY25 JE'!$B:$B,'01 General'!AJ$6)</f>
        <v>0</v>
      </c>
      <c r="AK41" s="55">
        <f>SUMIFS('01 FY25 JE'!$P:$P,'01 FY25 JE'!$K:$K,'01 General'!$B41,'01 FY25 JE'!$B:$B,'01 General'!AK$6)</f>
        <v>0</v>
      </c>
      <c r="AL41" s="55">
        <f t="shared" ref="AL41:AL62" si="96">SUM(AJ41:AK41)</f>
        <v>0</v>
      </c>
      <c r="AM41" s="55">
        <f>SUMIFS('01 FY25 JE'!$I:$I,'01 FY25 JE'!$D:$D,'01 General'!$B41,'01 FY25 JE'!$B:$B,'01 General'!AM$6)</f>
        <v>0</v>
      </c>
      <c r="AN41" s="55">
        <f>SUMIFS('01 FY25 JE'!$P:$P,'01 FY25 JE'!$K:$K,'01 General'!$B41,'01 FY25 JE'!$B:$B,'01 General'!AN$6)</f>
        <v>0</v>
      </c>
      <c r="AO41" s="55">
        <f t="shared" ref="AO41:AO62" si="97">SUM(AM41:AN41)</f>
        <v>0</v>
      </c>
      <c r="AP41" s="67">
        <f t="shared" ref="AP41:AP62" si="98">SUM(H41,K41,N41,Q41,T41,W41,Z41,AC41,AF41,AI41,AL41,AO41)</f>
        <v>0</v>
      </c>
    </row>
    <row r="42" spans="1:54">
      <c r="A42" s="69" t="str">
        <f>_xlfn.XLOOKUP(B42,'01 Sets'!C:C,'01 Sets'!B:B)</f>
        <v>H-Fund Take</v>
      </c>
      <c r="B42" s="51" t="s">
        <v>80</v>
      </c>
      <c r="C42" s="51" t="str">
        <f>_xlfn.XLOOKUP($B42,'01 Sets'!$C:$C,'01 Sets'!D:D,0)</f>
        <v>H-Fund Take for the month</v>
      </c>
      <c r="D42" s="51" t="str">
        <f>_xlfn.XLOOKUP($B42,'01 Sets'!$C:$C,'01 Sets'!E:E,0)</f>
        <v>住房公积金 - 当期提现</v>
      </c>
      <c r="E42" s="66">
        <v>0</v>
      </c>
      <c r="F42" s="55">
        <f>SUMIFS('01 FY25 JE'!$I:$I,'01 FY25 JE'!$D:$D,'01 General'!$B42,'01 FY25 JE'!$B:$B,'01 General'!F$6)</f>
        <v>0</v>
      </c>
      <c r="G42" s="55">
        <f>SUMIFS('01 FY25 JE'!$P:$P,'01 FY25 JE'!$K:$K,'01 General'!$B42,'01 FY25 JE'!$B:$B,'01 General'!G$6)</f>
        <v>0</v>
      </c>
      <c r="H42" s="65">
        <f t="shared" si="86"/>
        <v>0</v>
      </c>
      <c r="I42" s="55">
        <f>SUMIFS('01 FY25 JE'!$I:$I,'01 FY25 JE'!$D:$D,'01 General'!$B42,'01 FY25 JE'!$B:$B,'01 General'!I$6)</f>
        <v>0</v>
      </c>
      <c r="J42" s="55">
        <f>SUMIFS('01 FY25 JE'!$P:$P,'01 FY25 JE'!$K:$K,'01 General'!$B42,'01 FY25 JE'!$B:$B,'01 General'!J$6)</f>
        <v>0</v>
      </c>
      <c r="K42" s="65">
        <f t="shared" si="87"/>
        <v>0</v>
      </c>
      <c r="L42" s="55">
        <f>SUMIFS('01 FY25 JE'!$I:$I,'01 FY25 JE'!$D:$D,'01 General'!$B42,'01 FY25 JE'!$B:$B,'01 General'!L$6)</f>
        <v>0</v>
      </c>
      <c r="M42" s="55">
        <f>SUMIFS('01 FY25 JE'!$P:$P,'01 FY25 JE'!$K:$K,'01 General'!$B42,'01 FY25 JE'!$B:$B,'01 General'!M$6)</f>
        <v>0</v>
      </c>
      <c r="N42" s="65">
        <f t="shared" si="88"/>
        <v>0</v>
      </c>
      <c r="O42" s="55">
        <f>SUMIFS('01 FY25 JE'!$I:$I,'01 FY25 JE'!$D:$D,'01 General'!$B42,'01 FY25 JE'!$B:$B,'01 General'!O$6)</f>
        <v>0</v>
      </c>
      <c r="P42" s="55">
        <f>SUMIFS('01 FY25 JE'!$P:$P,'01 FY25 JE'!$K:$K,'01 General'!$B42,'01 FY25 JE'!$B:$B,'01 General'!P$6)</f>
        <v>0</v>
      </c>
      <c r="Q42" s="65">
        <f t="shared" si="89"/>
        <v>0</v>
      </c>
      <c r="R42" s="55">
        <f>SUMIFS('01 FY25 JE'!$I:$I,'01 FY25 JE'!$D:$D,'01 General'!$B42,'01 FY25 JE'!$B:$B,'01 General'!R$6)</f>
        <v>0</v>
      </c>
      <c r="S42" s="55">
        <f>SUMIFS('01 FY25 JE'!$P:$P,'01 FY25 JE'!$K:$K,'01 General'!$B42,'01 FY25 JE'!$B:$B,'01 General'!S$6)</f>
        <v>0</v>
      </c>
      <c r="T42" s="65">
        <f t="shared" si="90"/>
        <v>0</v>
      </c>
      <c r="U42" s="55">
        <f>SUMIFS('01 FY25 JE'!$I:$I,'01 FY25 JE'!$D:$D,'01 General'!$B42,'01 FY25 JE'!$B:$B,'01 General'!U$6)</f>
        <v>0</v>
      </c>
      <c r="V42" s="55">
        <f>SUMIFS('01 FY25 JE'!$P:$P,'01 FY25 JE'!$K:$K,'01 General'!$B42,'01 FY25 JE'!$B:$B,'01 General'!V$6)</f>
        <v>0</v>
      </c>
      <c r="W42" s="55">
        <f t="shared" si="91"/>
        <v>0</v>
      </c>
      <c r="X42" s="55">
        <f>SUMIFS('01 FY25 JE'!$I:$I,'01 FY25 JE'!$D:$D,'01 General'!$B42,'01 FY25 JE'!$B:$B,'01 General'!X$6)</f>
        <v>0</v>
      </c>
      <c r="Y42" s="55">
        <f>SUMIFS('01 FY25 JE'!$P:$P,'01 FY25 JE'!$K:$K,'01 General'!$B42,'01 FY25 JE'!$B:$B,'01 General'!Y$6)</f>
        <v>0</v>
      </c>
      <c r="Z42" s="55">
        <f t="shared" si="92"/>
        <v>0</v>
      </c>
      <c r="AA42" s="55">
        <f>SUMIFS('01 FY25 JE'!$I:$I,'01 FY25 JE'!$D:$D,'01 General'!$B42,'01 FY25 JE'!$B:$B,'01 General'!AA$6)</f>
        <v>0</v>
      </c>
      <c r="AB42" s="55">
        <f>SUMIFS('01 FY25 JE'!$P:$P,'01 FY25 JE'!$K:$K,'01 General'!$B42,'01 FY25 JE'!$B:$B,'01 General'!AB$6)</f>
        <v>0</v>
      </c>
      <c r="AC42" s="55">
        <f t="shared" si="93"/>
        <v>0</v>
      </c>
      <c r="AD42" s="55">
        <f>SUMIFS('01 FY25 JE'!$I:$I,'01 FY25 JE'!$D:$D,'01 General'!$B42,'01 FY25 JE'!$B:$B,'01 General'!AD$6)</f>
        <v>0</v>
      </c>
      <c r="AE42" s="55">
        <f>SUMIFS('01 FY25 JE'!$P:$P,'01 FY25 JE'!$K:$K,'01 General'!$B42,'01 FY25 JE'!$B:$B,'01 General'!AE$6)</f>
        <v>0</v>
      </c>
      <c r="AF42" s="55">
        <f t="shared" si="94"/>
        <v>0</v>
      </c>
      <c r="AG42" s="55">
        <f>SUMIFS('01 FY25 JE'!$I:$I,'01 FY25 JE'!$D:$D,'01 General'!$B42,'01 FY25 JE'!$B:$B,'01 General'!AG$6)</f>
        <v>0</v>
      </c>
      <c r="AH42" s="55">
        <f>SUMIFS('01 FY25 JE'!$P:$P,'01 FY25 JE'!$K:$K,'01 General'!$B42,'01 FY25 JE'!$B:$B,'01 General'!AH$6)</f>
        <v>0</v>
      </c>
      <c r="AI42" s="55">
        <f t="shared" si="95"/>
        <v>0</v>
      </c>
      <c r="AJ42" s="55">
        <f>SUMIFS('01 FY25 JE'!$I:$I,'01 FY25 JE'!$D:$D,'01 General'!$B42,'01 FY25 JE'!$B:$B,'01 General'!AJ$6)</f>
        <v>0</v>
      </c>
      <c r="AK42" s="55">
        <f>SUMIFS('01 FY25 JE'!$P:$P,'01 FY25 JE'!$K:$K,'01 General'!$B42,'01 FY25 JE'!$B:$B,'01 General'!AK$6)</f>
        <v>0</v>
      </c>
      <c r="AL42" s="55">
        <f t="shared" si="96"/>
        <v>0</v>
      </c>
      <c r="AM42" s="55">
        <f>SUMIFS('01 FY25 JE'!$I:$I,'01 FY25 JE'!$D:$D,'01 General'!$B42,'01 FY25 JE'!$B:$B,'01 General'!AM$6)</f>
        <v>0</v>
      </c>
      <c r="AN42" s="55">
        <f>SUMIFS('01 FY25 JE'!$P:$P,'01 FY25 JE'!$K:$K,'01 General'!$B42,'01 FY25 JE'!$B:$B,'01 General'!AN$6)</f>
        <v>0</v>
      </c>
      <c r="AO42" s="55">
        <f t="shared" si="97"/>
        <v>0</v>
      </c>
      <c r="AP42" s="67">
        <f t="shared" si="98"/>
        <v>0</v>
      </c>
    </row>
    <row r="43" spans="1:54">
      <c r="A43" s="14" t="str">
        <f>_xlfn.XLOOKUP(B43,'01 Sets'!C:C,'01 Sets'!B:B)</f>
        <v>Food</v>
      </c>
      <c r="B43" s="51" t="s">
        <v>84</v>
      </c>
      <c r="C43" s="51" t="str">
        <f>_xlfn.XLOOKUP($B43,'01 Sets'!$C:$C,'01 Sets'!D:D,0)</f>
        <v>Costs - Food</v>
      </c>
      <c r="D43" s="51" t="str">
        <f>_xlfn.XLOOKUP($B43,'01 Sets'!$C:$C,'01 Sets'!E:E,0)</f>
        <v>主营业务成本 - 餐饮</v>
      </c>
      <c r="E43" s="66">
        <v>0</v>
      </c>
      <c r="F43" s="55">
        <f ca="1">SUMIFS('01 FY25 JE'!$I:$I,'01 FY25 JE'!$D:$D,'01 General'!$B43,'01 FY25 JE'!$B:$B,'01 General'!F$6)</f>
        <v>0</v>
      </c>
      <c r="G43" s="55">
        <f>SUMIFS('01 FY25 JE'!$P:$P,'01 FY25 JE'!$K:$K,'01 General'!$B43,'01 FY25 JE'!$B:$B,'01 General'!G$6)</f>
        <v>0</v>
      </c>
      <c r="H43" s="65">
        <f ca="1">SUM(F43:G43)</f>
        <v>0</v>
      </c>
      <c r="I43" s="55">
        <f ca="1">SUMIFS('01 FY25 JE'!$I:$I,'01 FY25 JE'!$D:$D,'01 General'!$B43,'01 FY25 JE'!$B:$B,'01 General'!I$6)</f>
        <v>0</v>
      </c>
      <c r="J43" s="55">
        <f>SUMIFS('01 FY25 JE'!$P:$P,'01 FY25 JE'!$K:$K,'01 General'!$B43,'01 FY25 JE'!$B:$B,'01 General'!J$6)</f>
        <v>0</v>
      </c>
      <c r="K43" s="65">
        <f ca="1">SUM(I43:J43)</f>
        <v>0</v>
      </c>
      <c r="L43" s="55">
        <f ca="1">SUMIFS('01 FY25 JE'!$I:$I,'01 FY25 JE'!$D:$D,'01 General'!$B43,'01 FY25 JE'!$B:$B,'01 General'!L$6)</f>
        <v>0</v>
      </c>
      <c r="M43" s="55">
        <f>SUMIFS('01 FY25 JE'!$P:$P,'01 FY25 JE'!$K:$K,'01 General'!$B43,'01 FY25 JE'!$B:$B,'01 General'!M$6)</f>
        <v>0</v>
      </c>
      <c r="N43" s="65">
        <f ca="1">SUM(L43:M43)</f>
        <v>0</v>
      </c>
      <c r="O43" s="55">
        <f ca="1">SUMIFS('01 FY25 JE'!$I:$I,'01 FY25 JE'!$D:$D,'01 General'!$B43,'01 FY25 JE'!$B:$B,'01 General'!O$6)</f>
        <v>0</v>
      </c>
      <c r="P43" s="55">
        <f>SUMIFS('01 FY25 JE'!$P:$P,'01 FY25 JE'!$K:$K,'01 General'!$B43,'01 FY25 JE'!$B:$B,'01 General'!P$6)</f>
        <v>0</v>
      </c>
      <c r="Q43" s="65">
        <f ca="1">SUM(O43:P43)</f>
        <v>0</v>
      </c>
      <c r="R43" s="55">
        <f ca="1">SUMIFS('01 FY25 JE'!$I:$I,'01 FY25 JE'!$D:$D,'01 General'!$B43,'01 FY25 JE'!$B:$B,'01 General'!R$6)</f>
        <v>328.65</v>
      </c>
      <c r="S43" s="55">
        <f>SUMIFS('01 FY25 JE'!$P:$P,'01 FY25 JE'!$K:$K,'01 General'!$B43,'01 FY25 JE'!$B:$B,'01 General'!S$6)</f>
        <v>0</v>
      </c>
      <c r="T43" s="65">
        <f ca="1">SUM(R43:S43)</f>
        <v>328.65</v>
      </c>
      <c r="U43" s="55">
        <f ca="1">SUMIFS('01 FY25 JE'!$I:$I,'01 FY25 JE'!$D:$D,'01 General'!$B43,'01 FY25 JE'!$B:$B,'01 General'!U$6)</f>
        <v>0</v>
      </c>
      <c r="V43" s="55">
        <f>SUMIFS('01 FY25 JE'!$P:$P,'01 FY25 JE'!$K:$K,'01 General'!$B43,'01 FY25 JE'!$B:$B,'01 General'!V$6)</f>
        <v>0</v>
      </c>
      <c r="W43" s="55">
        <f ca="1">SUM(U43:V43)</f>
        <v>0</v>
      </c>
      <c r="X43" s="55">
        <f ca="1">SUMIFS('01 FY25 JE'!$I:$I,'01 FY25 JE'!$D:$D,'01 General'!$B43,'01 FY25 JE'!$B:$B,'01 General'!X$6)</f>
        <v>0</v>
      </c>
      <c r="Y43" s="55">
        <f>SUMIFS('01 FY25 JE'!$P:$P,'01 FY25 JE'!$K:$K,'01 General'!$B43,'01 FY25 JE'!$B:$B,'01 General'!Y$6)</f>
        <v>0</v>
      </c>
      <c r="Z43" s="55">
        <f ca="1">SUM(X43:Y43)</f>
        <v>0</v>
      </c>
      <c r="AA43" s="55">
        <f ca="1">SUMIFS('01 FY25 JE'!$I:$I,'01 FY25 JE'!$D:$D,'01 General'!$B43,'01 FY25 JE'!$B:$B,'01 General'!AA$6)</f>
        <v>0</v>
      </c>
      <c r="AB43" s="55">
        <f>SUMIFS('01 FY25 JE'!$P:$P,'01 FY25 JE'!$K:$K,'01 General'!$B43,'01 FY25 JE'!$B:$B,'01 General'!AB$6)</f>
        <v>0</v>
      </c>
      <c r="AC43" s="55">
        <f ca="1">SUM(AA43:AB43)</f>
        <v>0</v>
      </c>
      <c r="AD43" s="55">
        <f ca="1">SUMIFS('01 FY25 JE'!$I:$I,'01 FY25 JE'!$D:$D,'01 General'!$B43,'01 FY25 JE'!$B:$B,'01 General'!AD$6)</f>
        <v>0</v>
      </c>
      <c r="AE43" s="55">
        <f>SUMIFS('01 FY25 JE'!$P:$P,'01 FY25 JE'!$K:$K,'01 General'!$B43,'01 FY25 JE'!$B:$B,'01 General'!AE$6)</f>
        <v>0</v>
      </c>
      <c r="AF43" s="55">
        <f ca="1">SUM(AD43:AE43)</f>
        <v>0</v>
      </c>
      <c r="AG43" s="55">
        <f ca="1">SUMIFS('01 FY25 JE'!$I:$I,'01 FY25 JE'!$D:$D,'01 General'!$B43,'01 FY25 JE'!$B:$B,'01 General'!AG$6)</f>
        <v>0</v>
      </c>
      <c r="AH43" s="55">
        <f>SUMIFS('01 FY25 JE'!$P:$P,'01 FY25 JE'!$K:$K,'01 General'!$B43,'01 FY25 JE'!$B:$B,'01 General'!AH$6)</f>
        <v>0</v>
      </c>
      <c r="AI43" s="55">
        <f ca="1">SUM(AG43:AH43)</f>
        <v>0</v>
      </c>
      <c r="AJ43" s="55">
        <f ca="1">SUMIFS('01 FY25 JE'!$I:$I,'01 FY25 JE'!$D:$D,'01 General'!$B43,'01 FY25 JE'!$B:$B,'01 General'!AJ$6)</f>
        <v>0</v>
      </c>
      <c r="AK43" s="55">
        <f>SUMIFS('01 FY25 JE'!$P:$P,'01 FY25 JE'!$K:$K,'01 General'!$B43,'01 FY25 JE'!$B:$B,'01 General'!AK$6)</f>
        <v>0</v>
      </c>
      <c r="AL43" s="55">
        <f ca="1">SUM(AJ43:AK43)</f>
        <v>0</v>
      </c>
      <c r="AM43" s="55">
        <f ca="1">SUMIFS('01 FY25 JE'!$I:$I,'01 FY25 JE'!$D:$D,'01 General'!$B43,'01 FY25 JE'!$B:$B,'01 General'!AM$6)</f>
        <v>0</v>
      </c>
      <c r="AN43" s="55">
        <f>SUMIFS('01 FY25 JE'!$P:$P,'01 FY25 JE'!$K:$K,'01 General'!$B43,'01 FY25 JE'!$B:$B,'01 General'!AN$6)</f>
        <v>0</v>
      </c>
      <c r="AO43" s="55">
        <f ca="1">SUM(AM43:AN43)</f>
        <v>0</v>
      </c>
      <c r="AP43" s="67">
        <f ca="1">SUM(H43,K43,N43,Q43,T43,W43,Z43,AC43,AF43,AI43,AL43,AO43)</f>
        <v>328.65</v>
      </c>
    </row>
    <row r="44" spans="1:54">
      <c r="A44" s="69" t="str">
        <f>_xlfn.XLOOKUP(B44,'01 Sets'!C:C,'01 Sets'!B:B)</f>
        <v>Aptmt Lease</v>
      </c>
      <c r="B44" s="51" t="s">
        <v>88</v>
      </c>
      <c r="C44" s="51" t="str">
        <f>_xlfn.XLOOKUP($B44,'01 Sets'!$C:$C,'01 Sets'!D:D,0)</f>
        <v>Costs - Aptmt Lease</v>
      </c>
      <c r="D44" s="51" t="str">
        <f>_xlfn.XLOOKUP($B44,'01 Sets'!$C:$C,'01 Sets'!E:E,0)</f>
        <v>主营业务成本 - 房租</v>
      </c>
      <c r="E44" s="66">
        <v>0</v>
      </c>
      <c r="F44" s="55">
        <f>SUMIFS('01 FY25 JE'!$I:$I,'01 FY25 JE'!$D:$D,'01 General'!$B44,'01 FY25 JE'!$B:$B,'01 General'!F$6)</f>
        <v>0</v>
      </c>
      <c r="G44" s="55">
        <f>SUMIFS('01 FY25 JE'!$P:$P,'01 FY25 JE'!$K:$K,'01 General'!$B44,'01 FY25 JE'!$B:$B,'01 General'!G$6)</f>
        <v>0</v>
      </c>
      <c r="H44" s="65">
        <f t="shared" si="86"/>
        <v>0</v>
      </c>
      <c r="I44" s="55">
        <f>SUMIFS('01 FY25 JE'!$I:$I,'01 FY25 JE'!$D:$D,'01 General'!$B44,'01 FY25 JE'!$B:$B,'01 General'!I$6)</f>
        <v>0</v>
      </c>
      <c r="J44" s="55">
        <f>SUMIFS('01 FY25 JE'!$P:$P,'01 FY25 JE'!$K:$K,'01 General'!$B44,'01 FY25 JE'!$B:$B,'01 General'!J$6)</f>
        <v>0</v>
      </c>
      <c r="K44" s="65">
        <f t="shared" si="87"/>
        <v>0</v>
      </c>
      <c r="L44" s="55">
        <f>SUMIFS('01 FY25 JE'!$I:$I,'01 FY25 JE'!$D:$D,'01 General'!$B44,'01 FY25 JE'!$B:$B,'01 General'!L$6)</f>
        <v>0</v>
      </c>
      <c r="M44" s="55">
        <f>SUMIFS('01 FY25 JE'!$P:$P,'01 FY25 JE'!$K:$K,'01 General'!$B44,'01 FY25 JE'!$B:$B,'01 General'!M$6)</f>
        <v>0</v>
      </c>
      <c r="N44" s="65">
        <f t="shared" si="88"/>
        <v>0</v>
      </c>
      <c r="O44" s="55">
        <f>SUMIFS('01 FY25 JE'!$I:$I,'01 FY25 JE'!$D:$D,'01 General'!$B44,'01 FY25 JE'!$B:$B,'01 General'!O$6)</f>
        <v>0</v>
      </c>
      <c r="P44" s="55">
        <f>SUMIFS('01 FY25 JE'!$P:$P,'01 FY25 JE'!$K:$K,'01 General'!$B44,'01 FY25 JE'!$B:$B,'01 General'!P$6)</f>
        <v>0</v>
      </c>
      <c r="Q44" s="65">
        <f t="shared" si="89"/>
        <v>0</v>
      </c>
      <c r="R44" s="55">
        <f>SUMIFS('01 FY25 JE'!$I:$I,'01 FY25 JE'!$D:$D,'01 General'!$B44,'01 FY25 JE'!$B:$B,'01 General'!R$6)</f>
        <v>0</v>
      </c>
      <c r="S44" s="55">
        <f>SUMIFS('01 FY25 JE'!$P:$P,'01 FY25 JE'!$K:$K,'01 General'!$B44,'01 FY25 JE'!$B:$B,'01 General'!S$6)</f>
        <v>0</v>
      </c>
      <c r="T44" s="65">
        <f t="shared" si="90"/>
        <v>0</v>
      </c>
      <c r="U44" s="55">
        <f>SUMIFS('01 FY25 JE'!$I:$I,'01 FY25 JE'!$D:$D,'01 General'!$B44,'01 FY25 JE'!$B:$B,'01 General'!U$6)</f>
        <v>0</v>
      </c>
      <c r="V44" s="55">
        <f>SUMIFS('01 FY25 JE'!$P:$P,'01 FY25 JE'!$K:$K,'01 General'!$B44,'01 FY25 JE'!$B:$B,'01 General'!V$6)</f>
        <v>0</v>
      </c>
      <c r="W44" s="55">
        <f t="shared" si="91"/>
        <v>0</v>
      </c>
      <c r="X44" s="55">
        <f>SUMIFS('01 FY25 JE'!$I:$I,'01 FY25 JE'!$D:$D,'01 General'!$B44,'01 FY25 JE'!$B:$B,'01 General'!X$6)</f>
        <v>0</v>
      </c>
      <c r="Y44" s="55">
        <f>SUMIFS('01 FY25 JE'!$P:$P,'01 FY25 JE'!$K:$K,'01 General'!$B44,'01 FY25 JE'!$B:$B,'01 General'!Y$6)</f>
        <v>0</v>
      </c>
      <c r="Z44" s="55">
        <f t="shared" si="92"/>
        <v>0</v>
      </c>
      <c r="AA44" s="55">
        <f>SUMIFS('01 FY25 JE'!$I:$I,'01 FY25 JE'!$D:$D,'01 General'!$B44,'01 FY25 JE'!$B:$B,'01 General'!AA$6)</f>
        <v>0</v>
      </c>
      <c r="AB44" s="55">
        <f>SUMIFS('01 FY25 JE'!$P:$P,'01 FY25 JE'!$K:$K,'01 General'!$B44,'01 FY25 JE'!$B:$B,'01 General'!AB$6)</f>
        <v>0</v>
      </c>
      <c r="AC44" s="55">
        <f t="shared" si="93"/>
        <v>0</v>
      </c>
      <c r="AD44" s="55">
        <f>SUMIFS('01 FY25 JE'!$I:$I,'01 FY25 JE'!$D:$D,'01 General'!$B44,'01 FY25 JE'!$B:$B,'01 General'!AD$6)</f>
        <v>0</v>
      </c>
      <c r="AE44" s="55">
        <f>SUMIFS('01 FY25 JE'!$P:$P,'01 FY25 JE'!$K:$K,'01 General'!$B44,'01 FY25 JE'!$B:$B,'01 General'!AE$6)</f>
        <v>0</v>
      </c>
      <c r="AF44" s="55">
        <f t="shared" si="94"/>
        <v>0</v>
      </c>
      <c r="AG44" s="55">
        <f>SUMIFS('01 FY25 JE'!$I:$I,'01 FY25 JE'!$D:$D,'01 General'!$B44,'01 FY25 JE'!$B:$B,'01 General'!AG$6)</f>
        <v>0</v>
      </c>
      <c r="AH44" s="55">
        <f>SUMIFS('01 FY25 JE'!$P:$P,'01 FY25 JE'!$K:$K,'01 General'!$B44,'01 FY25 JE'!$B:$B,'01 General'!AH$6)</f>
        <v>0</v>
      </c>
      <c r="AI44" s="55">
        <f t="shared" si="95"/>
        <v>0</v>
      </c>
      <c r="AJ44" s="55">
        <f>SUMIFS('01 FY25 JE'!$I:$I,'01 FY25 JE'!$D:$D,'01 General'!$B44,'01 FY25 JE'!$B:$B,'01 General'!AJ$6)</f>
        <v>0</v>
      </c>
      <c r="AK44" s="55">
        <f>SUMIFS('01 FY25 JE'!$P:$P,'01 FY25 JE'!$K:$K,'01 General'!$B44,'01 FY25 JE'!$B:$B,'01 General'!AK$6)</f>
        <v>0</v>
      </c>
      <c r="AL44" s="55">
        <f t="shared" si="96"/>
        <v>0</v>
      </c>
      <c r="AM44" s="55">
        <f>SUMIFS('01 FY25 JE'!$I:$I,'01 FY25 JE'!$D:$D,'01 General'!$B44,'01 FY25 JE'!$B:$B,'01 General'!AM$6)</f>
        <v>0</v>
      </c>
      <c r="AN44" s="55">
        <f>SUMIFS('01 FY25 JE'!$P:$P,'01 FY25 JE'!$K:$K,'01 General'!$B44,'01 FY25 JE'!$B:$B,'01 General'!AN$6)</f>
        <v>0</v>
      </c>
      <c r="AO44" s="55">
        <f t="shared" si="97"/>
        <v>0</v>
      </c>
      <c r="AP44" s="67">
        <f t="shared" si="98"/>
        <v>0</v>
      </c>
    </row>
    <row r="45" spans="1:54">
      <c r="A45" s="14" t="str">
        <f>_xlfn.XLOOKUP(B45,'01 Sets'!C:C,'01 Sets'!B:B)</f>
        <v>Utilities</v>
      </c>
      <c r="B45" s="51" t="s">
        <v>92</v>
      </c>
      <c r="C45" s="51" t="str">
        <f>_xlfn.XLOOKUP($B45,'01 Sets'!$C:$C,'01 Sets'!D:D,0)</f>
        <v>Costs - Utilities</v>
      </c>
      <c r="D45" s="51" t="str">
        <f>_xlfn.XLOOKUP($B45,'01 Sets'!$C:$C,'01 Sets'!E:E,0)</f>
        <v>主营业务成本 - 水电网</v>
      </c>
      <c r="E45" s="66">
        <v>0</v>
      </c>
      <c r="F45" s="55">
        <f>SUMIFS('01 FY25 JE'!$I:$I,'01 FY25 JE'!$D:$D,'01 General'!$B45,'01 FY25 JE'!$B:$B,'01 General'!F$6)</f>
        <v>0</v>
      </c>
      <c r="G45" s="55">
        <f>SUMIFS('01 FY25 JE'!$P:$P,'01 FY25 JE'!$K:$K,'01 General'!$B45,'01 FY25 JE'!$B:$B,'01 General'!G$6)</f>
        <v>0</v>
      </c>
      <c r="H45" s="65">
        <f t="shared" si="86"/>
        <v>0</v>
      </c>
      <c r="I45" s="55">
        <f>SUMIFS('01 FY25 JE'!$I:$I,'01 FY25 JE'!$D:$D,'01 General'!$B45,'01 FY25 JE'!$B:$B,'01 General'!I$6)</f>
        <v>0</v>
      </c>
      <c r="J45" s="55">
        <f>SUMIFS('01 FY25 JE'!$P:$P,'01 FY25 JE'!$K:$K,'01 General'!$B45,'01 FY25 JE'!$B:$B,'01 General'!J$6)</f>
        <v>0</v>
      </c>
      <c r="K45" s="65">
        <f t="shared" si="87"/>
        <v>0</v>
      </c>
      <c r="L45" s="55">
        <f>SUMIFS('01 FY25 JE'!$I:$I,'01 FY25 JE'!$D:$D,'01 General'!$B45,'01 FY25 JE'!$B:$B,'01 General'!L$6)</f>
        <v>0</v>
      </c>
      <c r="M45" s="55">
        <f>SUMIFS('01 FY25 JE'!$P:$P,'01 FY25 JE'!$K:$K,'01 General'!$B45,'01 FY25 JE'!$B:$B,'01 General'!M$6)</f>
        <v>0</v>
      </c>
      <c r="N45" s="65">
        <f t="shared" si="88"/>
        <v>0</v>
      </c>
      <c r="O45" s="55">
        <f>SUMIFS('01 FY25 JE'!$I:$I,'01 FY25 JE'!$D:$D,'01 General'!$B45,'01 FY25 JE'!$B:$B,'01 General'!O$6)</f>
        <v>0</v>
      </c>
      <c r="P45" s="55">
        <f>SUMIFS('01 FY25 JE'!$P:$P,'01 FY25 JE'!$K:$K,'01 General'!$B45,'01 FY25 JE'!$B:$B,'01 General'!P$6)</f>
        <v>0</v>
      </c>
      <c r="Q45" s="65">
        <f t="shared" si="89"/>
        <v>0</v>
      </c>
      <c r="R45" s="55">
        <f>SUMIFS('01 FY25 JE'!$I:$I,'01 FY25 JE'!$D:$D,'01 General'!$B45,'01 FY25 JE'!$B:$B,'01 General'!R$6)</f>
        <v>0</v>
      </c>
      <c r="S45" s="55">
        <f>SUMIFS('01 FY25 JE'!$P:$P,'01 FY25 JE'!$K:$K,'01 General'!$B45,'01 FY25 JE'!$B:$B,'01 General'!S$6)</f>
        <v>0</v>
      </c>
      <c r="T45" s="65">
        <f t="shared" si="90"/>
        <v>0</v>
      </c>
      <c r="U45" s="55">
        <f>SUMIFS('01 FY25 JE'!$I:$I,'01 FY25 JE'!$D:$D,'01 General'!$B45,'01 FY25 JE'!$B:$B,'01 General'!U$6)</f>
        <v>0</v>
      </c>
      <c r="V45" s="55">
        <f>SUMIFS('01 FY25 JE'!$P:$P,'01 FY25 JE'!$K:$K,'01 General'!$B45,'01 FY25 JE'!$B:$B,'01 General'!V$6)</f>
        <v>0</v>
      </c>
      <c r="W45" s="55">
        <f t="shared" si="91"/>
        <v>0</v>
      </c>
      <c r="X45" s="55">
        <f>SUMIFS('01 FY25 JE'!$I:$I,'01 FY25 JE'!$D:$D,'01 General'!$B45,'01 FY25 JE'!$B:$B,'01 General'!X$6)</f>
        <v>0</v>
      </c>
      <c r="Y45" s="55">
        <f>SUMIFS('01 FY25 JE'!$P:$P,'01 FY25 JE'!$K:$K,'01 General'!$B45,'01 FY25 JE'!$B:$B,'01 General'!Y$6)</f>
        <v>0</v>
      </c>
      <c r="Z45" s="55">
        <f t="shared" si="92"/>
        <v>0</v>
      </c>
      <c r="AA45" s="55">
        <f>SUMIFS('01 FY25 JE'!$I:$I,'01 FY25 JE'!$D:$D,'01 General'!$B45,'01 FY25 JE'!$B:$B,'01 General'!AA$6)</f>
        <v>0</v>
      </c>
      <c r="AB45" s="55">
        <f>SUMIFS('01 FY25 JE'!$P:$P,'01 FY25 JE'!$K:$K,'01 General'!$B45,'01 FY25 JE'!$B:$B,'01 General'!AB$6)</f>
        <v>0</v>
      </c>
      <c r="AC45" s="55">
        <f t="shared" si="93"/>
        <v>0</v>
      </c>
      <c r="AD45" s="55">
        <f>SUMIFS('01 FY25 JE'!$I:$I,'01 FY25 JE'!$D:$D,'01 General'!$B45,'01 FY25 JE'!$B:$B,'01 General'!AD$6)</f>
        <v>0</v>
      </c>
      <c r="AE45" s="55">
        <f>SUMIFS('01 FY25 JE'!$P:$P,'01 FY25 JE'!$K:$K,'01 General'!$B45,'01 FY25 JE'!$B:$B,'01 General'!AE$6)</f>
        <v>0</v>
      </c>
      <c r="AF45" s="55">
        <f t="shared" si="94"/>
        <v>0</v>
      </c>
      <c r="AG45" s="55">
        <f>SUMIFS('01 FY25 JE'!$I:$I,'01 FY25 JE'!$D:$D,'01 General'!$B45,'01 FY25 JE'!$B:$B,'01 General'!AG$6)</f>
        <v>0</v>
      </c>
      <c r="AH45" s="55">
        <f>SUMIFS('01 FY25 JE'!$P:$P,'01 FY25 JE'!$K:$K,'01 General'!$B45,'01 FY25 JE'!$B:$B,'01 General'!AH$6)</f>
        <v>0</v>
      </c>
      <c r="AI45" s="55">
        <f t="shared" si="95"/>
        <v>0</v>
      </c>
      <c r="AJ45" s="55">
        <f>SUMIFS('01 FY25 JE'!$I:$I,'01 FY25 JE'!$D:$D,'01 General'!$B45,'01 FY25 JE'!$B:$B,'01 General'!AJ$6)</f>
        <v>0</v>
      </c>
      <c r="AK45" s="55">
        <f>SUMIFS('01 FY25 JE'!$P:$P,'01 FY25 JE'!$K:$K,'01 General'!$B45,'01 FY25 JE'!$B:$B,'01 General'!AK$6)</f>
        <v>0</v>
      </c>
      <c r="AL45" s="55">
        <f t="shared" si="96"/>
        <v>0</v>
      </c>
      <c r="AM45" s="55">
        <f>SUMIFS('01 FY25 JE'!$I:$I,'01 FY25 JE'!$D:$D,'01 General'!$B45,'01 FY25 JE'!$B:$B,'01 General'!AM$6)</f>
        <v>0</v>
      </c>
      <c r="AN45" s="55">
        <f>SUMIFS('01 FY25 JE'!$P:$P,'01 FY25 JE'!$K:$K,'01 General'!$B45,'01 FY25 JE'!$B:$B,'01 General'!AN$6)</f>
        <v>0</v>
      </c>
      <c r="AO45" s="55">
        <f t="shared" si="97"/>
        <v>0</v>
      </c>
      <c r="AP45" s="67">
        <f t="shared" si="98"/>
        <v>0</v>
      </c>
    </row>
    <row r="46" spans="1:54">
      <c r="A46" s="14" t="str">
        <f>_xlfn.XLOOKUP(B46,'01 Sets'!C:C,'01 Sets'!B:B)</f>
        <v>Studies</v>
      </c>
      <c r="B46" s="51" t="s">
        <v>96</v>
      </c>
      <c r="C46" s="51" t="str">
        <f>_xlfn.XLOOKUP($B46,'01 Sets'!$C:$C,'01 Sets'!D:D,0)</f>
        <v>Costs - Studies</v>
      </c>
      <c r="D46" s="51" t="str">
        <f>_xlfn.XLOOKUP($B46,'01 Sets'!$C:$C,'01 Sets'!E:E,0)</f>
        <v>主营业务成本 - 学习</v>
      </c>
      <c r="E46" s="66">
        <v>0</v>
      </c>
      <c r="F46" s="55">
        <f>SUMIFS('01 FY25 JE'!$I:$I,'01 FY25 JE'!$D:$D,'01 General'!$B46,'01 FY25 JE'!$B:$B,'01 General'!F$6)</f>
        <v>0</v>
      </c>
      <c r="G46" s="55">
        <f>SUMIFS('01 FY25 JE'!$P:$P,'01 FY25 JE'!$K:$K,'01 General'!$B46,'01 FY25 JE'!$B:$B,'01 General'!G$6)</f>
        <v>0</v>
      </c>
      <c r="H46" s="65">
        <f t="shared" si="86"/>
        <v>0</v>
      </c>
      <c r="I46" s="55">
        <f>SUMIFS('01 FY25 JE'!$I:$I,'01 FY25 JE'!$D:$D,'01 General'!$B46,'01 FY25 JE'!$B:$B,'01 General'!I$6)</f>
        <v>0</v>
      </c>
      <c r="J46" s="55">
        <f>SUMIFS('01 FY25 JE'!$P:$P,'01 FY25 JE'!$K:$K,'01 General'!$B46,'01 FY25 JE'!$B:$B,'01 General'!J$6)</f>
        <v>0</v>
      </c>
      <c r="K46" s="65">
        <f t="shared" si="87"/>
        <v>0</v>
      </c>
      <c r="L46" s="55">
        <f>SUMIFS('01 FY25 JE'!$I:$I,'01 FY25 JE'!$D:$D,'01 General'!$B46,'01 FY25 JE'!$B:$B,'01 General'!L$6)</f>
        <v>0</v>
      </c>
      <c r="M46" s="55">
        <f>SUMIFS('01 FY25 JE'!$P:$P,'01 FY25 JE'!$K:$K,'01 General'!$B46,'01 FY25 JE'!$B:$B,'01 General'!M$6)</f>
        <v>0</v>
      </c>
      <c r="N46" s="65">
        <f t="shared" si="88"/>
        <v>0</v>
      </c>
      <c r="O46" s="55">
        <f>SUMIFS('01 FY25 JE'!$I:$I,'01 FY25 JE'!$D:$D,'01 General'!$B46,'01 FY25 JE'!$B:$B,'01 General'!O$6)</f>
        <v>0</v>
      </c>
      <c r="P46" s="55">
        <f>SUMIFS('01 FY25 JE'!$P:$P,'01 FY25 JE'!$K:$K,'01 General'!$B46,'01 FY25 JE'!$B:$B,'01 General'!P$6)</f>
        <v>0</v>
      </c>
      <c r="Q46" s="65">
        <f t="shared" si="89"/>
        <v>0</v>
      </c>
      <c r="R46" s="55">
        <f>SUMIFS('01 FY25 JE'!$I:$I,'01 FY25 JE'!$D:$D,'01 General'!$B46,'01 FY25 JE'!$B:$B,'01 General'!R$6)</f>
        <v>0</v>
      </c>
      <c r="S46" s="55">
        <f>SUMIFS('01 FY25 JE'!$P:$P,'01 FY25 JE'!$K:$K,'01 General'!$B46,'01 FY25 JE'!$B:$B,'01 General'!S$6)</f>
        <v>0</v>
      </c>
      <c r="T46" s="65">
        <f t="shared" si="90"/>
        <v>0</v>
      </c>
      <c r="U46" s="55">
        <f>SUMIFS('01 FY25 JE'!$I:$I,'01 FY25 JE'!$D:$D,'01 General'!$B46,'01 FY25 JE'!$B:$B,'01 General'!U$6)</f>
        <v>0</v>
      </c>
      <c r="V46" s="55">
        <f>SUMIFS('01 FY25 JE'!$P:$P,'01 FY25 JE'!$K:$K,'01 General'!$B46,'01 FY25 JE'!$B:$B,'01 General'!V$6)</f>
        <v>0</v>
      </c>
      <c r="W46" s="55">
        <f t="shared" si="91"/>
        <v>0</v>
      </c>
      <c r="X46" s="55">
        <f>SUMIFS('01 FY25 JE'!$I:$I,'01 FY25 JE'!$D:$D,'01 General'!$B46,'01 FY25 JE'!$B:$B,'01 General'!X$6)</f>
        <v>0</v>
      </c>
      <c r="Y46" s="55">
        <f>SUMIFS('01 FY25 JE'!$P:$P,'01 FY25 JE'!$K:$K,'01 General'!$B46,'01 FY25 JE'!$B:$B,'01 General'!Y$6)</f>
        <v>0</v>
      </c>
      <c r="Z46" s="55">
        <f t="shared" si="92"/>
        <v>0</v>
      </c>
      <c r="AA46" s="55">
        <f>SUMIFS('01 FY25 JE'!$I:$I,'01 FY25 JE'!$D:$D,'01 General'!$B46,'01 FY25 JE'!$B:$B,'01 General'!AA$6)</f>
        <v>0</v>
      </c>
      <c r="AB46" s="55">
        <f>SUMIFS('01 FY25 JE'!$P:$P,'01 FY25 JE'!$K:$K,'01 General'!$B46,'01 FY25 JE'!$B:$B,'01 General'!AB$6)</f>
        <v>0</v>
      </c>
      <c r="AC46" s="55">
        <f t="shared" si="93"/>
        <v>0</v>
      </c>
      <c r="AD46" s="55">
        <f>SUMIFS('01 FY25 JE'!$I:$I,'01 FY25 JE'!$D:$D,'01 General'!$B46,'01 FY25 JE'!$B:$B,'01 General'!AD$6)</f>
        <v>0</v>
      </c>
      <c r="AE46" s="55">
        <f>SUMIFS('01 FY25 JE'!$P:$P,'01 FY25 JE'!$K:$K,'01 General'!$B46,'01 FY25 JE'!$B:$B,'01 General'!AE$6)</f>
        <v>0</v>
      </c>
      <c r="AF46" s="55">
        <f t="shared" si="94"/>
        <v>0</v>
      </c>
      <c r="AG46" s="55">
        <f>SUMIFS('01 FY25 JE'!$I:$I,'01 FY25 JE'!$D:$D,'01 General'!$B46,'01 FY25 JE'!$B:$B,'01 General'!AG$6)</f>
        <v>0</v>
      </c>
      <c r="AH46" s="55">
        <f>SUMIFS('01 FY25 JE'!$P:$P,'01 FY25 JE'!$K:$K,'01 General'!$B46,'01 FY25 JE'!$B:$B,'01 General'!AH$6)</f>
        <v>0</v>
      </c>
      <c r="AI46" s="55">
        <f t="shared" si="95"/>
        <v>0</v>
      </c>
      <c r="AJ46" s="55">
        <f>SUMIFS('01 FY25 JE'!$I:$I,'01 FY25 JE'!$D:$D,'01 General'!$B46,'01 FY25 JE'!$B:$B,'01 General'!AJ$6)</f>
        <v>0</v>
      </c>
      <c r="AK46" s="55">
        <f>SUMIFS('01 FY25 JE'!$P:$P,'01 FY25 JE'!$K:$K,'01 General'!$B46,'01 FY25 JE'!$B:$B,'01 General'!AK$6)</f>
        <v>0</v>
      </c>
      <c r="AL46" s="55">
        <f t="shared" si="96"/>
        <v>0</v>
      </c>
      <c r="AM46" s="55">
        <f>SUMIFS('01 FY25 JE'!$I:$I,'01 FY25 JE'!$D:$D,'01 General'!$B46,'01 FY25 JE'!$B:$B,'01 General'!AM$6)</f>
        <v>0</v>
      </c>
      <c r="AN46" s="55">
        <f>SUMIFS('01 FY25 JE'!$P:$P,'01 FY25 JE'!$K:$K,'01 General'!$B46,'01 FY25 JE'!$B:$B,'01 General'!AN$6)</f>
        <v>0</v>
      </c>
      <c r="AO46" s="55">
        <f t="shared" si="97"/>
        <v>0</v>
      </c>
      <c r="AP46" s="67">
        <f t="shared" si="98"/>
        <v>0</v>
      </c>
    </row>
    <row r="47" spans="1:54">
      <c r="A47" s="14" t="str">
        <f>_xlfn.XLOOKUP(B47,'01 Sets'!C:C,'01 Sets'!B:B)</f>
        <v>Healthcare</v>
      </c>
      <c r="B47" s="51" t="s">
        <v>99</v>
      </c>
      <c r="C47" s="51" t="str">
        <f>_xlfn.XLOOKUP($B47,'01 Sets'!$C:$C,'01 Sets'!D:D,0)</f>
        <v>Costs - Medic - Clinic</v>
      </c>
      <c r="D47" s="51" t="str">
        <f>_xlfn.XLOOKUP($B47,'01 Sets'!$C:$C,'01 Sets'!E:E,0)</f>
        <v>主营业务成本 - 医疗</v>
      </c>
      <c r="E47" s="66">
        <v>0</v>
      </c>
      <c r="F47" s="55">
        <f>SUMIFS('01 FY25 JE'!$I:$I,'01 FY25 JE'!$D:$D,'01 General'!$B47,'01 FY25 JE'!$B:$B,'01 General'!F$6)</f>
        <v>0</v>
      </c>
      <c r="G47" s="55">
        <f>SUMIFS('01 FY25 JE'!$P:$P,'01 FY25 JE'!$K:$K,'01 General'!$B47,'01 FY25 JE'!$B:$B,'01 General'!G$6)</f>
        <v>0</v>
      </c>
      <c r="H47" s="65">
        <f t="shared" si="86"/>
        <v>0</v>
      </c>
      <c r="I47" s="55">
        <f>SUMIFS('01 FY25 JE'!$I:$I,'01 FY25 JE'!$D:$D,'01 General'!$B47,'01 FY25 JE'!$B:$B,'01 General'!I$6)</f>
        <v>0</v>
      </c>
      <c r="J47" s="55">
        <f>SUMIFS('01 FY25 JE'!$P:$P,'01 FY25 JE'!$K:$K,'01 General'!$B47,'01 FY25 JE'!$B:$B,'01 General'!J$6)</f>
        <v>0</v>
      </c>
      <c r="K47" s="65">
        <f t="shared" si="87"/>
        <v>0</v>
      </c>
      <c r="L47" s="55">
        <f>SUMIFS('01 FY25 JE'!$I:$I,'01 FY25 JE'!$D:$D,'01 General'!$B47,'01 FY25 JE'!$B:$B,'01 General'!L$6)</f>
        <v>0</v>
      </c>
      <c r="M47" s="55">
        <f>SUMIFS('01 FY25 JE'!$P:$P,'01 FY25 JE'!$K:$K,'01 General'!$B47,'01 FY25 JE'!$B:$B,'01 General'!M$6)</f>
        <v>0</v>
      </c>
      <c r="N47" s="65">
        <f t="shared" si="88"/>
        <v>0</v>
      </c>
      <c r="O47" s="55">
        <f>SUMIFS('01 FY25 JE'!$I:$I,'01 FY25 JE'!$D:$D,'01 General'!$B47,'01 FY25 JE'!$B:$B,'01 General'!O$6)</f>
        <v>0</v>
      </c>
      <c r="P47" s="55">
        <f>SUMIFS('01 FY25 JE'!$P:$P,'01 FY25 JE'!$K:$K,'01 General'!$B47,'01 FY25 JE'!$B:$B,'01 General'!P$6)</f>
        <v>0</v>
      </c>
      <c r="Q47" s="65">
        <f t="shared" si="89"/>
        <v>0</v>
      </c>
      <c r="R47" s="55">
        <f>SUMIFS('01 FY25 JE'!$I:$I,'01 FY25 JE'!$D:$D,'01 General'!$B47,'01 FY25 JE'!$B:$B,'01 General'!R$6)</f>
        <v>0</v>
      </c>
      <c r="S47" s="55">
        <f>SUMIFS('01 FY25 JE'!$P:$P,'01 FY25 JE'!$K:$K,'01 General'!$B47,'01 FY25 JE'!$B:$B,'01 General'!S$6)</f>
        <v>0</v>
      </c>
      <c r="T47" s="65">
        <f t="shared" si="90"/>
        <v>0</v>
      </c>
      <c r="U47" s="55">
        <f>SUMIFS('01 FY25 JE'!$I:$I,'01 FY25 JE'!$D:$D,'01 General'!$B47,'01 FY25 JE'!$B:$B,'01 General'!U$6)</f>
        <v>0</v>
      </c>
      <c r="V47" s="55">
        <f>SUMIFS('01 FY25 JE'!$P:$P,'01 FY25 JE'!$K:$K,'01 General'!$B47,'01 FY25 JE'!$B:$B,'01 General'!V$6)</f>
        <v>0</v>
      </c>
      <c r="W47" s="55">
        <f t="shared" si="91"/>
        <v>0</v>
      </c>
      <c r="X47" s="55">
        <f>SUMIFS('01 FY25 JE'!$I:$I,'01 FY25 JE'!$D:$D,'01 General'!$B47,'01 FY25 JE'!$B:$B,'01 General'!X$6)</f>
        <v>0</v>
      </c>
      <c r="Y47" s="55">
        <f>SUMIFS('01 FY25 JE'!$P:$P,'01 FY25 JE'!$K:$K,'01 General'!$B47,'01 FY25 JE'!$B:$B,'01 General'!Y$6)</f>
        <v>0</v>
      </c>
      <c r="Z47" s="55">
        <f t="shared" si="92"/>
        <v>0</v>
      </c>
      <c r="AA47" s="55">
        <f>SUMIFS('01 FY25 JE'!$I:$I,'01 FY25 JE'!$D:$D,'01 General'!$B47,'01 FY25 JE'!$B:$B,'01 General'!AA$6)</f>
        <v>0</v>
      </c>
      <c r="AB47" s="55">
        <f>SUMIFS('01 FY25 JE'!$P:$P,'01 FY25 JE'!$K:$K,'01 General'!$B47,'01 FY25 JE'!$B:$B,'01 General'!AB$6)</f>
        <v>0</v>
      </c>
      <c r="AC47" s="55">
        <f t="shared" si="93"/>
        <v>0</v>
      </c>
      <c r="AD47" s="55">
        <f>SUMIFS('01 FY25 JE'!$I:$I,'01 FY25 JE'!$D:$D,'01 General'!$B47,'01 FY25 JE'!$B:$B,'01 General'!AD$6)</f>
        <v>0</v>
      </c>
      <c r="AE47" s="55">
        <f>SUMIFS('01 FY25 JE'!$P:$P,'01 FY25 JE'!$K:$K,'01 General'!$B47,'01 FY25 JE'!$B:$B,'01 General'!AE$6)</f>
        <v>0</v>
      </c>
      <c r="AF47" s="55">
        <f t="shared" si="94"/>
        <v>0</v>
      </c>
      <c r="AG47" s="55">
        <f>SUMIFS('01 FY25 JE'!$I:$I,'01 FY25 JE'!$D:$D,'01 General'!$B47,'01 FY25 JE'!$B:$B,'01 General'!AG$6)</f>
        <v>0</v>
      </c>
      <c r="AH47" s="55">
        <f>SUMIFS('01 FY25 JE'!$P:$P,'01 FY25 JE'!$K:$K,'01 General'!$B47,'01 FY25 JE'!$B:$B,'01 General'!AH$6)</f>
        <v>0</v>
      </c>
      <c r="AI47" s="55">
        <f t="shared" si="95"/>
        <v>0</v>
      </c>
      <c r="AJ47" s="55">
        <f>SUMIFS('01 FY25 JE'!$I:$I,'01 FY25 JE'!$D:$D,'01 General'!$B47,'01 FY25 JE'!$B:$B,'01 General'!AJ$6)</f>
        <v>0</v>
      </c>
      <c r="AK47" s="55">
        <f>SUMIFS('01 FY25 JE'!$P:$P,'01 FY25 JE'!$K:$K,'01 General'!$B47,'01 FY25 JE'!$B:$B,'01 General'!AK$6)</f>
        <v>0</v>
      </c>
      <c r="AL47" s="55">
        <f t="shared" si="96"/>
        <v>0</v>
      </c>
      <c r="AM47" s="55">
        <f>SUMIFS('01 FY25 JE'!$I:$I,'01 FY25 JE'!$D:$D,'01 General'!$B47,'01 FY25 JE'!$B:$B,'01 General'!AM$6)</f>
        <v>0</v>
      </c>
      <c r="AN47" s="55">
        <f>SUMIFS('01 FY25 JE'!$P:$P,'01 FY25 JE'!$K:$K,'01 General'!$B47,'01 FY25 JE'!$B:$B,'01 General'!AN$6)</f>
        <v>0</v>
      </c>
      <c r="AO47" s="55">
        <f t="shared" si="97"/>
        <v>0</v>
      </c>
      <c r="AP47" s="67">
        <f t="shared" si="98"/>
        <v>0</v>
      </c>
    </row>
    <row r="48" spans="1:54">
      <c r="A48" s="14" t="str">
        <f>_xlfn.XLOOKUP(B48,'01 Sets'!C:C,'01 Sets'!B:B)</f>
        <v>Healthcare</v>
      </c>
      <c r="B48" s="51" t="s">
        <v>101</v>
      </c>
      <c r="C48" s="51" t="str">
        <f>_xlfn.XLOOKUP($B48,'01 Sets'!$C:$C,'01 Sets'!D:D,0)</f>
        <v>Costs - Medic - Health</v>
      </c>
      <c r="D48" s="51" t="str">
        <f>_xlfn.XLOOKUP($B48,'01 Sets'!$C:$C,'01 Sets'!E:E,0)</f>
        <v>主营业务成本 - 卫生保健</v>
      </c>
      <c r="E48" s="66">
        <v>0</v>
      </c>
      <c r="F48" s="55">
        <f>SUMIFS('01 FY25 JE'!$I:$I,'01 FY25 JE'!$D:$D,'01 General'!$B48,'01 FY25 JE'!$B:$B,'01 General'!F$6)</f>
        <v>0</v>
      </c>
      <c r="G48" s="55">
        <f>SUMIFS('01 FY25 JE'!$P:$P,'01 FY25 JE'!$K:$K,'01 General'!$B48,'01 FY25 JE'!$B:$B,'01 General'!G$6)</f>
        <v>0</v>
      </c>
      <c r="H48" s="65">
        <f t="shared" si="86"/>
        <v>0</v>
      </c>
      <c r="I48" s="55">
        <f>SUMIFS('01 FY25 JE'!$I:$I,'01 FY25 JE'!$D:$D,'01 General'!$B48,'01 FY25 JE'!$B:$B,'01 General'!I$6)</f>
        <v>0</v>
      </c>
      <c r="J48" s="55">
        <f>SUMIFS('01 FY25 JE'!$P:$P,'01 FY25 JE'!$K:$K,'01 General'!$B48,'01 FY25 JE'!$B:$B,'01 General'!J$6)</f>
        <v>0</v>
      </c>
      <c r="K48" s="65">
        <f t="shared" si="87"/>
        <v>0</v>
      </c>
      <c r="L48" s="55">
        <f>SUMIFS('01 FY25 JE'!$I:$I,'01 FY25 JE'!$D:$D,'01 General'!$B48,'01 FY25 JE'!$B:$B,'01 General'!L$6)</f>
        <v>0</v>
      </c>
      <c r="M48" s="55">
        <f>SUMIFS('01 FY25 JE'!$P:$P,'01 FY25 JE'!$K:$K,'01 General'!$B48,'01 FY25 JE'!$B:$B,'01 General'!M$6)</f>
        <v>0</v>
      </c>
      <c r="N48" s="65">
        <f t="shared" si="88"/>
        <v>0</v>
      </c>
      <c r="O48" s="55">
        <f>SUMIFS('01 FY25 JE'!$I:$I,'01 FY25 JE'!$D:$D,'01 General'!$B48,'01 FY25 JE'!$B:$B,'01 General'!O$6)</f>
        <v>0</v>
      </c>
      <c r="P48" s="55">
        <f>SUMIFS('01 FY25 JE'!$P:$P,'01 FY25 JE'!$K:$K,'01 General'!$B48,'01 FY25 JE'!$B:$B,'01 General'!P$6)</f>
        <v>0</v>
      </c>
      <c r="Q48" s="65">
        <f t="shared" si="89"/>
        <v>0</v>
      </c>
      <c r="R48" s="55">
        <f>SUMIFS('01 FY25 JE'!$I:$I,'01 FY25 JE'!$D:$D,'01 General'!$B48,'01 FY25 JE'!$B:$B,'01 General'!R$6)</f>
        <v>0</v>
      </c>
      <c r="S48" s="55">
        <f>SUMIFS('01 FY25 JE'!$P:$P,'01 FY25 JE'!$K:$K,'01 General'!$B48,'01 FY25 JE'!$B:$B,'01 General'!S$6)</f>
        <v>0</v>
      </c>
      <c r="T48" s="65">
        <f t="shared" si="90"/>
        <v>0</v>
      </c>
      <c r="U48" s="55">
        <f>SUMIFS('01 FY25 JE'!$I:$I,'01 FY25 JE'!$D:$D,'01 General'!$B48,'01 FY25 JE'!$B:$B,'01 General'!U$6)</f>
        <v>0</v>
      </c>
      <c r="V48" s="55">
        <f>SUMIFS('01 FY25 JE'!$P:$P,'01 FY25 JE'!$K:$K,'01 General'!$B48,'01 FY25 JE'!$B:$B,'01 General'!V$6)</f>
        <v>0</v>
      </c>
      <c r="W48" s="55">
        <f t="shared" si="91"/>
        <v>0</v>
      </c>
      <c r="X48" s="55">
        <f>SUMIFS('01 FY25 JE'!$I:$I,'01 FY25 JE'!$D:$D,'01 General'!$B48,'01 FY25 JE'!$B:$B,'01 General'!X$6)</f>
        <v>0</v>
      </c>
      <c r="Y48" s="55">
        <f>SUMIFS('01 FY25 JE'!$P:$P,'01 FY25 JE'!$K:$K,'01 General'!$B48,'01 FY25 JE'!$B:$B,'01 General'!Y$6)</f>
        <v>0</v>
      </c>
      <c r="Z48" s="55">
        <f t="shared" si="92"/>
        <v>0</v>
      </c>
      <c r="AA48" s="55">
        <f>SUMIFS('01 FY25 JE'!$I:$I,'01 FY25 JE'!$D:$D,'01 General'!$B48,'01 FY25 JE'!$B:$B,'01 General'!AA$6)</f>
        <v>0</v>
      </c>
      <c r="AB48" s="55">
        <f>SUMIFS('01 FY25 JE'!$P:$P,'01 FY25 JE'!$K:$K,'01 General'!$B48,'01 FY25 JE'!$B:$B,'01 General'!AB$6)</f>
        <v>0</v>
      </c>
      <c r="AC48" s="55">
        <f t="shared" si="93"/>
        <v>0</v>
      </c>
      <c r="AD48" s="55">
        <f>SUMIFS('01 FY25 JE'!$I:$I,'01 FY25 JE'!$D:$D,'01 General'!$B48,'01 FY25 JE'!$B:$B,'01 General'!AD$6)</f>
        <v>0</v>
      </c>
      <c r="AE48" s="55">
        <f>SUMIFS('01 FY25 JE'!$P:$P,'01 FY25 JE'!$K:$K,'01 General'!$B48,'01 FY25 JE'!$B:$B,'01 General'!AE$6)</f>
        <v>0</v>
      </c>
      <c r="AF48" s="55">
        <f t="shared" si="94"/>
        <v>0</v>
      </c>
      <c r="AG48" s="55">
        <f>SUMIFS('01 FY25 JE'!$I:$I,'01 FY25 JE'!$D:$D,'01 General'!$B48,'01 FY25 JE'!$B:$B,'01 General'!AG$6)</f>
        <v>0</v>
      </c>
      <c r="AH48" s="55">
        <f>SUMIFS('01 FY25 JE'!$P:$P,'01 FY25 JE'!$K:$K,'01 General'!$B48,'01 FY25 JE'!$B:$B,'01 General'!AH$6)</f>
        <v>0</v>
      </c>
      <c r="AI48" s="55">
        <f t="shared" si="95"/>
        <v>0</v>
      </c>
      <c r="AJ48" s="55">
        <f>SUMIFS('01 FY25 JE'!$I:$I,'01 FY25 JE'!$D:$D,'01 General'!$B48,'01 FY25 JE'!$B:$B,'01 General'!AJ$6)</f>
        <v>0</v>
      </c>
      <c r="AK48" s="55">
        <f>SUMIFS('01 FY25 JE'!$P:$P,'01 FY25 JE'!$K:$K,'01 General'!$B48,'01 FY25 JE'!$B:$B,'01 General'!AK$6)</f>
        <v>0</v>
      </c>
      <c r="AL48" s="55">
        <f t="shared" si="96"/>
        <v>0</v>
      </c>
      <c r="AM48" s="55">
        <f>SUMIFS('01 FY25 JE'!$I:$I,'01 FY25 JE'!$D:$D,'01 General'!$B48,'01 FY25 JE'!$B:$B,'01 General'!AM$6)</f>
        <v>0</v>
      </c>
      <c r="AN48" s="55">
        <f>SUMIFS('01 FY25 JE'!$P:$P,'01 FY25 JE'!$K:$K,'01 General'!$B48,'01 FY25 JE'!$B:$B,'01 General'!AN$6)</f>
        <v>0</v>
      </c>
      <c r="AO48" s="55">
        <f t="shared" si="97"/>
        <v>0</v>
      </c>
      <c r="AP48" s="67">
        <f t="shared" si="98"/>
        <v>0</v>
      </c>
    </row>
    <row r="49" spans="1:42">
      <c r="A49" s="14" t="str">
        <f>_xlfn.XLOOKUP(B49,'01 Sets'!C:C,'01 Sets'!B:B)</f>
        <v>Haircut &amp; Clothes</v>
      </c>
      <c r="B49" s="51" t="s">
        <v>105</v>
      </c>
      <c r="C49" s="51" t="str">
        <f>_xlfn.XLOOKUP($B49,'01 Sets'!$C:$C,'01 Sets'!D:D,0)</f>
        <v>Costs - Clothes</v>
      </c>
      <c r="D49" s="51" t="str">
        <f>_xlfn.XLOOKUP($B49,'01 Sets'!$C:$C,'01 Sets'!E:E,0)</f>
        <v>主营业务成本 - 服装</v>
      </c>
      <c r="E49" s="66">
        <v>0</v>
      </c>
      <c r="F49" s="55">
        <f>SUMIFS('01 FY25 JE'!$I:$I,'01 FY25 JE'!$D:$D,'01 General'!$B49,'01 FY25 JE'!$B:$B,'01 General'!F$6)</f>
        <v>0</v>
      </c>
      <c r="G49" s="55">
        <f>SUMIFS('01 FY25 JE'!$P:$P,'01 FY25 JE'!$K:$K,'01 General'!$B49,'01 FY25 JE'!$B:$B,'01 General'!G$6)</f>
        <v>0</v>
      </c>
      <c r="H49" s="65">
        <f t="shared" si="86"/>
        <v>0</v>
      </c>
      <c r="I49" s="55">
        <f>SUMIFS('01 FY25 JE'!$I:$I,'01 FY25 JE'!$D:$D,'01 General'!$B49,'01 FY25 JE'!$B:$B,'01 General'!I$6)</f>
        <v>0</v>
      </c>
      <c r="J49" s="55">
        <f>SUMIFS('01 FY25 JE'!$P:$P,'01 FY25 JE'!$K:$K,'01 General'!$B49,'01 FY25 JE'!$B:$B,'01 General'!J$6)</f>
        <v>0</v>
      </c>
      <c r="K49" s="65">
        <f t="shared" si="87"/>
        <v>0</v>
      </c>
      <c r="L49" s="55">
        <f>SUMIFS('01 FY25 JE'!$I:$I,'01 FY25 JE'!$D:$D,'01 General'!$B49,'01 FY25 JE'!$B:$B,'01 General'!L$6)</f>
        <v>0</v>
      </c>
      <c r="M49" s="55">
        <f>SUMIFS('01 FY25 JE'!$P:$P,'01 FY25 JE'!$K:$K,'01 General'!$B49,'01 FY25 JE'!$B:$B,'01 General'!M$6)</f>
        <v>0</v>
      </c>
      <c r="N49" s="65">
        <f t="shared" si="88"/>
        <v>0</v>
      </c>
      <c r="O49" s="55">
        <f>SUMIFS('01 FY25 JE'!$I:$I,'01 FY25 JE'!$D:$D,'01 General'!$B49,'01 FY25 JE'!$B:$B,'01 General'!O$6)</f>
        <v>0</v>
      </c>
      <c r="P49" s="55">
        <f>SUMIFS('01 FY25 JE'!$P:$P,'01 FY25 JE'!$K:$K,'01 General'!$B49,'01 FY25 JE'!$B:$B,'01 General'!P$6)</f>
        <v>0</v>
      </c>
      <c r="Q49" s="65">
        <f t="shared" si="89"/>
        <v>0</v>
      </c>
      <c r="R49" s="55">
        <f>SUMIFS('01 FY25 JE'!$I:$I,'01 FY25 JE'!$D:$D,'01 General'!$B49,'01 FY25 JE'!$B:$B,'01 General'!R$6)</f>
        <v>0</v>
      </c>
      <c r="S49" s="55">
        <f>SUMIFS('01 FY25 JE'!$P:$P,'01 FY25 JE'!$K:$K,'01 General'!$B49,'01 FY25 JE'!$B:$B,'01 General'!S$6)</f>
        <v>0</v>
      </c>
      <c r="T49" s="65">
        <f t="shared" si="90"/>
        <v>0</v>
      </c>
      <c r="U49" s="55">
        <f>SUMIFS('01 FY25 JE'!$I:$I,'01 FY25 JE'!$D:$D,'01 General'!$B49,'01 FY25 JE'!$B:$B,'01 General'!U$6)</f>
        <v>0</v>
      </c>
      <c r="V49" s="55">
        <f>SUMIFS('01 FY25 JE'!$P:$P,'01 FY25 JE'!$K:$K,'01 General'!$B49,'01 FY25 JE'!$B:$B,'01 General'!V$6)</f>
        <v>0</v>
      </c>
      <c r="W49" s="55">
        <f t="shared" si="91"/>
        <v>0</v>
      </c>
      <c r="X49" s="55">
        <f>SUMIFS('01 FY25 JE'!$I:$I,'01 FY25 JE'!$D:$D,'01 General'!$B49,'01 FY25 JE'!$B:$B,'01 General'!X$6)</f>
        <v>0</v>
      </c>
      <c r="Y49" s="55">
        <f>SUMIFS('01 FY25 JE'!$P:$P,'01 FY25 JE'!$K:$K,'01 General'!$B49,'01 FY25 JE'!$B:$B,'01 General'!Y$6)</f>
        <v>0</v>
      </c>
      <c r="Z49" s="55">
        <f t="shared" si="92"/>
        <v>0</v>
      </c>
      <c r="AA49" s="55">
        <f>SUMIFS('01 FY25 JE'!$I:$I,'01 FY25 JE'!$D:$D,'01 General'!$B49,'01 FY25 JE'!$B:$B,'01 General'!AA$6)</f>
        <v>0</v>
      </c>
      <c r="AB49" s="55">
        <f>SUMIFS('01 FY25 JE'!$P:$P,'01 FY25 JE'!$K:$K,'01 General'!$B49,'01 FY25 JE'!$B:$B,'01 General'!AB$6)</f>
        <v>0</v>
      </c>
      <c r="AC49" s="55">
        <f t="shared" si="93"/>
        <v>0</v>
      </c>
      <c r="AD49" s="55">
        <f>SUMIFS('01 FY25 JE'!$I:$I,'01 FY25 JE'!$D:$D,'01 General'!$B49,'01 FY25 JE'!$B:$B,'01 General'!AD$6)</f>
        <v>0</v>
      </c>
      <c r="AE49" s="55">
        <f>SUMIFS('01 FY25 JE'!$P:$P,'01 FY25 JE'!$K:$K,'01 General'!$B49,'01 FY25 JE'!$B:$B,'01 General'!AE$6)</f>
        <v>0</v>
      </c>
      <c r="AF49" s="55">
        <f t="shared" si="94"/>
        <v>0</v>
      </c>
      <c r="AG49" s="55">
        <f>SUMIFS('01 FY25 JE'!$I:$I,'01 FY25 JE'!$D:$D,'01 General'!$B49,'01 FY25 JE'!$B:$B,'01 General'!AG$6)</f>
        <v>0</v>
      </c>
      <c r="AH49" s="55">
        <f>SUMIFS('01 FY25 JE'!$P:$P,'01 FY25 JE'!$K:$K,'01 General'!$B49,'01 FY25 JE'!$B:$B,'01 General'!AH$6)</f>
        <v>0</v>
      </c>
      <c r="AI49" s="55">
        <f t="shared" si="95"/>
        <v>0</v>
      </c>
      <c r="AJ49" s="55">
        <f>SUMIFS('01 FY25 JE'!$I:$I,'01 FY25 JE'!$D:$D,'01 General'!$B49,'01 FY25 JE'!$B:$B,'01 General'!AJ$6)</f>
        <v>0</v>
      </c>
      <c r="AK49" s="55">
        <f>SUMIFS('01 FY25 JE'!$P:$P,'01 FY25 JE'!$K:$K,'01 General'!$B49,'01 FY25 JE'!$B:$B,'01 General'!AK$6)</f>
        <v>0</v>
      </c>
      <c r="AL49" s="55">
        <f t="shared" si="96"/>
        <v>0</v>
      </c>
      <c r="AM49" s="55">
        <f>SUMIFS('01 FY25 JE'!$I:$I,'01 FY25 JE'!$D:$D,'01 General'!$B49,'01 FY25 JE'!$B:$B,'01 General'!AM$6)</f>
        <v>0</v>
      </c>
      <c r="AN49" s="55">
        <f>SUMIFS('01 FY25 JE'!$P:$P,'01 FY25 JE'!$K:$K,'01 General'!$B49,'01 FY25 JE'!$B:$B,'01 General'!AN$6)</f>
        <v>0</v>
      </c>
      <c r="AO49" s="55">
        <f t="shared" si="97"/>
        <v>0</v>
      </c>
      <c r="AP49" s="67">
        <f t="shared" si="98"/>
        <v>0</v>
      </c>
    </row>
    <row r="50" spans="1:42">
      <c r="A50" s="14" t="str">
        <f>_xlfn.XLOOKUP(B50,'01 Sets'!C:C,'01 Sets'!B:B)</f>
        <v>Haircut &amp; Clothes</v>
      </c>
      <c r="B50" s="51" t="s">
        <v>108</v>
      </c>
      <c r="C50" s="51" t="str">
        <f>_xlfn.XLOOKUP($B50,'01 Sets'!$C:$C,'01 Sets'!D:D,0)</f>
        <v>Costs - Haircut</v>
      </c>
      <c r="D50" s="51" t="str">
        <f>_xlfn.XLOOKUP($B50,'01 Sets'!$C:$C,'01 Sets'!E:E,0)</f>
        <v>主营业务成本 - 理发</v>
      </c>
      <c r="E50" s="66">
        <v>0</v>
      </c>
      <c r="F50" s="55">
        <f>SUMIFS('01 FY25 JE'!$I:$I,'01 FY25 JE'!$D:$D,'01 General'!$B50,'01 FY25 JE'!$B:$B,'01 General'!F$6)</f>
        <v>0</v>
      </c>
      <c r="G50" s="55">
        <f>SUMIFS('01 FY25 JE'!$P:$P,'01 FY25 JE'!$K:$K,'01 General'!$B50,'01 FY25 JE'!$B:$B,'01 General'!G$6)</f>
        <v>0</v>
      </c>
      <c r="H50" s="65">
        <f t="shared" si="86"/>
        <v>0</v>
      </c>
      <c r="I50" s="55">
        <f>SUMIFS('01 FY25 JE'!$I:$I,'01 FY25 JE'!$D:$D,'01 General'!$B50,'01 FY25 JE'!$B:$B,'01 General'!I$6)</f>
        <v>0</v>
      </c>
      <c r="J50" s="55">
        <f>SUMIFS('01 FY25 JE'!$P:$P,'01 FY25 JE'!$K:$K,'01 General'!$B50,'01 FY25 JE'!$B:$B,'01 General'!J$6)</f>
        <v>0</v>
      </c>
      <c r="K50" s="65">
        <f t="shared" si="87"/>
        <v>0</v>
      </c>
      <c r="L50" s="55">
        <f>SUMIFS('01 FY25 JE'!$I:$I,'01 FY25 JE'!$D:$D,'01 General'!$B50,'01 FY25 JE'!$B:$B,'01 General'!L$6)</f>
        <v>0</v>
      </c>
      <c r="M50" s="55">
        <f>SUMIFS('01 FY25 JE'!$P:$P,'01 FY25 JE'!$K:$K,'01 General'!$B50,'01 FY25 JE'!$B:$B,'01 General'!M$6)</f>
        <v>0</v>
      </c>
      <c r="N50" s="65">
        <f t="shared" si="88"/>
        <v>0</v>
      </c>
      <c r="O50" s="55">
        <f>SUMIFS('01 FY25 JE'!$I:$I,'01 FY25 JE'!$D:$D,'01 General'!$B50,'01 FY25 JE'!$B:$B,'01 General'!O$6)</f>
        <v>0</v>
      </c>
      <c r="P50" s="55">
        <f>SUMIFS('01 FY25 JE'!$P:$P,'01 FY25 JE'!$K:$K,'01 General'!$B50,'01 FY25 JE'!$B:$B,'01 General'!P$6)</f>
        <v>0</v>
      </c>
      <c r="Q50" s="65">
        <f t="shared" si="89"/>
        <v>0</v>
      </c>
      <c r="R50" s="55">
        <f>SUMIFS('01 FY25 JE'!$I:$I,'01 FY25 JE'!$D:$D,'01 General'!$B50,'01 FY25 JE'!$B:$B,'01 General'!R$6)</f>
        <v>0</v>
      </c>
      <c r="S50" s="55">
        <f>SUMIFS('01 FY25 JE'!$P:$P,'01 FY25 JE'!$K:$K,'01 General'!$B50,'01 FY25 JE'!$B:$B,'01 General'!S$6)</f>
        <v>0</v>
      </c>
      <c r="T50" s="65">
        <f t="shared" si="90"/>
        <v>0</v>
      </c>
      <c r="U50" s="55">
        <f>SUMIFS('01 FY25 JE'!$I:$I,'01 FY25 JE'!$D:$D,'01 General'!$B50,'01 FY25 JE'!$B:$B,'01 General'!U$6)</f>
        <v>0</v>
      </c>
      <c r="V50" s="55">
        <f>SUMIFS('01 FY25 JE'!$P:$P,'01 FY25 JE'!$K:$K,'01 General'!$B50,'01 FY25 JE'!$B:$B,'01 General'!V$6)</f>
        <v>0</v>
      </c>
      <c r="W50" s="55">
        <f t="shared" si="91"/>
        <v>0</v>
      </c>
      <c r="X50" s="55">
        <f>SUMIFS('01 FY25 JE'!$I:$I,'01 FY25 JE'!$D:$D,'01 General'!$B50,'01 FY25 JE'!$B:$B,'01 General'!X$6)</f>
        <v>0</v>
      </c>
      <c r="Y50" s="55">
        <f>SUMIFS('01 FY25 JE'!$P:$P,'01 FY25 JE'!$K:$K,'01 General'!$B50,'01 FY25 JE'!$B:$B,'01 General'!Y$6)</f>
        <v>0</v>
      </c>
      <c r="Z50" s="55">
        <f t="shared" si="92"/>
        <v>0</v>
      </c>
      <c r="AA50" s="55">
        <f>SUMIFS('01 FY25 JE'!$I:$I,'01 FY25 JE'!$D:$D,'01 General'!$B50,'01 FY25 JE'!$B:$B,'01 General'!AA$6)</f>
        <v>0</v>
      </c>
      <c r="AB50" s="55">
        <f>SUMIFS('01 FY25 JE'!$P:$P,'01 FY25 JE'!$K:$K,'01 General'!$B50,'01 FY25 JE'!$B:$B,'01 General'!AB$6)</f>
        <v>0</v>
      </c>
      <c r="AC50" s="55">
        <f t="shared" si="93"/>
        <v>0</v>
      </c>
      <c r="AD50" s="55">
        <f>SUMIFS('01 FY25 JE'!$I:$I,'01 FY25 JE'!$D:$D,'01 General'!$B50,'01 FY25 JE'!$B:$B,'01 General'!AD$6)</f>
        <v>0</v>
      </c>
      <c r="AE50" s="55">
        <f>SUMIFS('01 FY25 JE'!$P:$P,'01 FY25 JE'!$K:$K,'01 General'!$B50,'01 FY25 JE'!$B:$B,'01 General'!AE$6)</f>
        <v>0</v>
      </c>
      <c r="AF50" s="55">
        <f t="shared" si="94"/>
        <v>0</v>
      </c>
      <c r="AG50" s="55">
        <f>SUMIFS('01 FY25 JE'!$I:$I,'01 FY25 JE'!$D:$D,'01 General'!$B50,'01 FY25 JE'!$B:$B,'01 General'!AG$6)</f>
        <v>0</v>
      </c>
      <c r="AH50" s="55">
        <f>SUMIFS('01 FY25 JE'!$P:$P,'01 FY25 JE'!$K:$K,'01 General'!$B50,'01 FY25 JE'!$B:$B,'01 General'!AH$6)</f>
        <v>0</v>
      </c>
      <c r="AI50" s="55">
        <f t="shared" si="95"/>
        <v>0</v>
      </c>
      <c r="AJ50" s="55">
        <f>SUMIFS('01 FY25 JE'!$I:$I,'01 FY25 JE'!$D:$D,'01 General'!$B50,'01 FY25 JE'!$B:$B,'01 General'!AJ$6)</f>
        <v>0</v>
      </c>
      <c r="AK50" s="55">
        <f>SUMIFS('01 FY25 JE'!$P:$P,'01 FY25 JE'!$K:$K,'01 General'!$B50,'01 FY25 JE'!$B:$B,'01 General'!AK$6)</f>
        <v>0</v>
      </c>
      <c r="AL50" s="55">
        <f t="shared" si="96"/>
        <v>0</v>
      </c>
      <c r="AM50" s="55">
        <f>SUMIFS('01 FY25 JE'!$I:$I,'01 FY25 JE'!$D:$D,'01 General'!$B50,'01 FY25 JE'!$B:$B,'01 General'!AM$6)</f>
        <v>0</v>
      </c>
      <c r="AN50" s="55">
        <f>SUMIFS('01 FY25 JE'!$P:$P,'01 FY25 JE'!$K:$K,'01 General'!$B50,'01 FY25 JE'!$B:$B,'01 General'!AN$6)</f>
        <v>0</v>
      </c>
      <c r="AO50" s="55">
        <f t="shared" si="97"/>
        <v>0</v>
      </c>
      <c r="AP50" s="67">
        <f t="shared" si="98"/>
        <v>0</v>
      </c>
    </row>
    <row r="51" spans="1:42">
      <c r="A51" s="14" t="str">
        <f>_xlfn.XLOOKUP(B51,'01 Sets'!C:C,'01 Sets'!B:B)</f>
        <v>Travel &amp; Hotel</v>
      </c>
      <c r="B51" s="51" t="s">
        <v>112</v>
      </c>
      <c r="C51" s="51" t="str">
        <f>_xlfn.XLOOKUP($B51,'01 Sets'!$C:$C,'01 Sets'!D:D,0)</f>
        <v>Expenses - Travel</v>
      </c>
      <c r="D51" s="51" t="str">
        <f>_xlfn.XLOOKUP($B51,'01 Sets'!$C:$C,'01 Sets'!E:E,0)</f>
        <v>费用 - 交通</v>
      </c>
      <c r="E51" s="66">
        <v>0</v>
      </c>
      <c r="F51" s="55">
        <f>SUMIFS('01 FY25 JE'!$I:$I,'01 FY25 JE'!$D:$D,'01 General'!$B51,'01 FY25 JE'!$B:$B,'01 General'!F$6)</f>
        <v>0</v>
      </c>
      <c r="G51" s="55">
        <f>SUMIFS('01 FY25 JE'!$P:$P,'01 FY25 JE'!$K:$K,'01 General'!$B51,'01 FY25 JE'!$B:$B,'01 General'!G$6)</f>
        <v>0</v>
      </c>
      <c r="H51" s="65">
        <f t="shared" si="86"/>
        <v>0</v>
      </c>
      <c r="I51" s="55">
        <f>SUMIFS('01 FY25 JE'!$I:$I,'01 FY25 JE'!$D:$D,'01 General'!$B51,'01 FY25 JE'!$B:$B,'01 General'!I$6)</f>
        <v>0</v>
      </c>
      <c r="J51" s="55">
        <f>SUMIFS('01 FY25 JE'!$P:$P,'01 FY25 JE'!$K:$K,'01 General'!$B51,'01 FY25 JE'!$B:$B,'01 General'!J$6)</f>
        <v>0</v>
      </c>
      <c r="K51" s="65">
        <f t="shared" si="87"/>
        <v>0</v>
      </c>
      <c r="L51" s="55">
        <f>SUMIFS('01 FY25 JE'!$I:$I,'01 FY25 JE'!$D:$D,'01 General'!$B51,'01 FY25 JE'!$B:$B,'01 General'!L$6)</f>
        <v>0</v>
      </c>
      <c r="M51" s="55">
        <f>SUMIFS('01 FY25 JE'!$P:$P,'01 FY25 JE'!$K:$K,'01 General'!$B51,'01 FY25 JE'!$B:$B,'01 General'!M$6)</f>
        <v>0</v>
      </c>
      <c r="N51" s="65">
        <f t="shared" si="88"/>
        <v>0</v>
      </c>
      <c r="O51" s="55">
        <f>SUMIFS('01 FY25 JE'!$I:$I,'01 FY25 JE'!$D:$D,'01 General'!$B51,'01 FY25 JE'!$B:$B,'01 General'!O$6)</f>
        <v>0</v>
      </c>
      <c r="P51" s="55">
        <f>SUMIFS('01 FY25 JE'!$P:$P,'01 FY25 JE'!$K:$K,'01 General'!$B51,'01 FY25 JE'!$B:$B,'01 General'!P$6)</f>
        <v>0</v>
      </c>
      <c r="Q51" s="65">
        <f t="shared" si="89"/>
        <v>0</v>
      </c>
      <c r="R51" s="55">
        <f>SUMIFS('01 FY25 JE'!$I:$I,'01 FY25 JE'!$D:$D,'01 General'!$B51,'01 FY25 JE'!$B:$B,'01 General'!R$6)</f>
        <v>0</v>
      </c>
      <c r="S51" s="55">
        <f>SUMIFS('01 FY25 JE'!$P:$P,'01 FY25 JE'!$K:$K,'01 General'!$B51,'01 FY25 JE'!$B:$B,'01 General'!S$6)</f>
        <v>0</v>
      </c>
      <c r="T51" s="65">
        <f t="shared" si="90"/>
        <v>0</v>
      </c>
      <c r="U51" s="55">
        <f>SUMIFS('01 FY25 JE'!$I:$I,'01 FY25 JE'!$D:$D,'01 General'!$B51,'01 FY25 JE'!$B:$B,'01 General'!U$6)</f>
        <v>0</v>
      </c>
      <c r="V51" s="55">
        <f>SUMIFS('01 FY25 JE'!$P:$P,'01 FY25 JE'!$K:$K,'01 General'!$B51,'01 FY25 JE'!$B:$B,'01 General'!V$6)</f>
        <v>0</v>
      </c>
      <c r="W51" s="55">
        <f t="shared" si="91"/>
        <v>0</v>
      </c>
      <c r="X51" s="55">
        <f>SUMIFS('01 FY25 JE'!$I:$I,'01 FY25 JE'!$D:$D,'01 General'!$B51,'01 FY25 JE'!$B:$B,'01 General'!X$6)</f>
        <v>0</v>
      </c>
      <c r="Y51" s="55">
        <f>SUMIFS('01 FY25 JE'!$P:$P,'01 FY25 JE'!$K:$K,'01 General'!$B51,'01 FY25 JE'!$B:$B,'01 General'!Y$6)</f>
        <v>0</v>
      </c>
      <c r="Z51" s="55">
        <f t="shared" si="92"/>
        <v>0</v>
      </c>
      <c r="AA51" s="55">
        <f>SUMIFS('01 FY25 JE'!$I:$I,'01 FY25 JE'!$D:$D,'01 General'!$B51,'01 FY25 JE'!$B:$B,'01 General'!AA$6)</f>
        <v>0</v>
      </c>
      <c r="AB51" s="55">
        <f>SUMIFS('01 FY25 JE'!$P:$P,'01 FY25 JE'!$K:$K,'01 General'!$B51,'01 FY25 JE'!$B:$B,'01 General'!AB$6)</f>
        <v>0</v>
      </c>
      <c r="AC51" s="55">
        <f t="shared" si="93"/>
        <v>0</v>
      </c>
      <c r="AD51" s="55">
        <f>SUMIFS('01 FY25 JE'!$I:$I,'01 FY25 JE'!$D:$D,'01 General'!$B51,'01 FY25 JE'!$B:$B,'01 General'!AD$6)</f>
        <v>0</v>
      </c>
      <c r="AE51" s="55">
        <f>SUMIFS('01 FY25 JE'!$P:$P,'01 FY25 JE'!$K:$K,'01 General'!$B51,'01 FY25 JE'!$B:$B,'01 General'!AE$6)</f>
        <v>0</v>
      </c>
      <c r="AF51" s="55">
        <f t="shared" si="94"/>
        <v>0</v>
      </c>
      <c r="AG51" s="55">
        <f>SUMIFS('01 FY25 JE'!$I:$I,'01 FY25 JE'!$D:$D,'01 General'!$B51,'01 FY25 JE'!$B:$B,'01 General'!AG$6)</f>
        <v>0</v>
      </c>
      <c r="AH51" s="55">
        <f>SUMIFS('01 FY25 JE'!$P:$P,'01 FY25 JE'!$K:$K,'01 General'!$B51,'01 FY25 JE'!$B:$B,'01 General'!AH$6)</f>
        <v>0</v>
      </c>
      <c r="AI51" s="55">
        <f t="shared" si="95"/>
        <v>0</v>
      </c>
      <c r="AJ51" s="55">
        <f>SUMIFS('01 FY25 JE'!$I:$I,'01 FY25 JE'!$D:$D,'01 General'!$B51,'01 FY25 JE'!$B:$B,'01 General'!AJ$6)</f>
        <v>0</v>
      </c>
      <c r="AK51" s="55">
        <f>SUMIFS('01 FY25 JE'!$P:$P,'01 FY25 JE'!$K:$K,'01 General'!$B51,'01 FY25 JE'!$B:$B,'01 General'!AK$6)</f>
        <v>0</v>
      </c>
      <c r="AL51" s="55">
        <f t="shared" si="96"/>
        <v>0</v>
      </c>
      <c r="AM51" s="55">
        <f>SUMIFS('01 FY25 JE'!$I:$I,'01 FY25 JE'!$D:$D,'01 General'!$B51,'01 FY25 JE'!$B:$B,'01 General'!AM$6)</f>
        <v>0</v>
      </c>
      <c r="AN51" s="55">
        <f>SUMIFS('01 FY25 JE'!$P:$P,'01 FY25 JE'!$K:$K,'01 General'!$B51,'01 FY25 JE'!$B:$B,'01 General'!AN$6)</f>
        <v>0</v>
      </c>
      <c r="AO51" s="55">
        <f t="shared" si="97"/>
        <v>0</v>
      </c>
      <c r="AP51" s="67">
        <f t="shared" si="98"/>
        <v>0</v>
      </c>
    </row>
    <row r="52" spans="1:42">
      <c r="A52" s="14" t="str">
        <f>_xlfn.XLOOKUP(B52,'01 Sets'!C:C,'01 Sets'!B:B)</f>
        <v>Travel &amp; Hotel</v>
      </c>
      <c r="B52" s="51" t="s">
        <v>115</v>
      </c>
      <c r="C52" s="51" t="str">
        <f>_xlfn.XLOOKUP($B52,'01 Sets'!$C:$C,'01 Sets'!D:D,0)</f>
        <v>Expenses - Hotel</v>
      </c>
      <c r="D52" s="51" t="str">
        <f>_xlfn.XLOOKUP($B52,'01 Sets'!$C:$C,'01 Sets'!E:E,0)</f>
        <v>费用 - 酒店</v>
      </c>
      <c r="E52" s="66">
        <v>0</v>
      </c>
      <c r="F52" s="55">
        <f>SUMIFS('01 FY25 JE'!$I:$I,'01 FY25 JE'!$D:$D,'01 General'!$B52,'01 FY25 JE'!$B:$B,'01 General'!F$6)</f>
        <v>0</v>
      </c>
      <c r="G52" s="55">
        <f>SUMIFS('01 FY25 JE'!$P:$P,'01 FY25 JE'!$K:$K,'01 General'!$B52,'01 FY25 JE'!$B:$B,'01 General'!G$6)</f>
        <v>0</v>
      </c>
      <c r="H52" s="65">
        <f t="shared" si="86"/>
        <v>0</v>
      </c>
      <c r="I52" s="55">
        <f>SUMIFS('01 FY25 JE'!$I:$I,'01 FY25 JE'!$D:$D,'01 General'!$B52,'01 FY25 JE'!$B:$B,'01 General'!I$6)</f>
        <v>0</v>
      </c>
      <c r="J52" s="55">
        <f>SUMIFS('01 FY25 JE'!$P:$P,'01 FY25 JE'!$K:$K,'01 General'!$B52,'01 FY25 JE'!$B:$B,'01 General'!J$6)</f>
        <v>0</v>
      </c>
      <c r="K52" s="65">
        <f t="shared" si="87"/>
        <v>0</v>
      </c>
      <c r="L52" s="55">
        <f>SUMIFS('01 FY25 JE'!$I:$I,'01 FY25 JE'!$D:$D,'01 General'!$B52,'01 FY25 JE'!$B:$B,'01 General'!L$6)</f>
        <v>0</v>
      </c>
      <c r="M52" s="55">
        <f>SUMIFS('01 FY25 JE'!$P:$P,'01 FY25 JE'!$K:$K,'01 General'!$B52,'01 FY25 JE'!$B:$B,'01 General'!M$6)</f>
        <v>0</v>
      </c>
      <c r="N52" s="65">
        <f t="shared" si="88"/>
        <v>0</v>
      </c>
      <c r="O52" s="55">
        <f>SUMIFS('01 FY25 JE'!$I:$I,'01 FY25 JE'!$D:$D,'01 General'!$B52,'01 FY25 JE'!$B:$B,'01 General'!O$6)</f>
        <v>0</v>
      </c>
      <c r="P52" s="55">
        <f>SUMIFS('01 FY25 JE'!$P:$P,'01 FY25 JE'!$K:$K,'01 General'!$B52,'01 FY25 JE'!$B:$B,'01 General'!P$6)</f>
        <v>0</v>
      </c>
      <c r="Q52" s="65">
        <f t="shared" si="89"/>
        <v>0</v>
      </c>
      <c r="R52" s="55">
        <f>SUMIFS('01 FY25 JE'!$I:$I,'01 FY25 JE'!$D:$D,'01 General'!$B52,'01 FY25 JE'!$B:$B,'01 General'!R$6)</f>
        <v>0</v>
      </c>
      <c r="S52" s="55">
        <f>SUMIFS('01 FY25 JE'!$P:$P,'01 FY25 JE'!$K:$K,'01 General'!$B52,'01 FY25 JE'!$B:$B,'01 General'!S$6)</f>
        <v>0</v>
      </c>
      <c r="T52" s="65">
        <f t="shared" si="90"/>
        <v>0</v>
      </c>
      <c r="U52" s="55">
        <f>SUMIFS('01 FY25 JE'!$I:$I,'01 FY25 JE'!$D:$D,'01 General'!$B52,'01 FY25 JE'!$B:$B,'01 General'!U$6)</f>
        <v>0</v>
      </c>
      <c r="V52" s="55">
        <f>SUMIFS('01 FY25 JE'!$P:$P,'01 FY25 JE'!$K:$K,'01 General'!$B52,'01 FY25 JE'!$B:$B,'01 General'!V$6)</f>
        <v>0</v>
      </c>
      <c r="W52" s="55">
        <f t="shared" si="91"/>
        <v>0</v>
      </c>
      <c r="X52" s="55">
        <f>SUMIFS('01 FY25 JE'!$I:$I,'01 FY25 JE'!$D:$D,'01 General'!$B52,'01 FY25 JE'!$B:$B,'01 General'!X$6)</f>
        <v>0</v>
      </c>
      <c r="Y52" s="55">
        <f>SUMIFS('01 FY25 JE'!$P:$P,'01 FY25 JE'!$K:$K,'01 General'!$B52,'01 FY25 JE'!$B:$B,'01 General'!Y$6)</f>
        <v>0</v>
      </c>
      <c r="Z52" s="55">
        <f t="shared" si="92"/>
        <v>0</v>
      </c>
      <c r="AA52" s="55">
        <f>SUMIFS('01 FY25 JE'!$I:$I,'01 FY25 JE'!$D:$D,'01 General'!$B52,'01 FY25 JE'!$B:$B,'01 General'!AA$6)</f>
        <v>0</v>
      </c>
      <c r="AB52" s="55">
        <f>SUMIFS('01 FY25 JE'!$P:$P,'01 FY25 JE'!$K:$K,'01 General'!$B52,'01 FY25 JE'!$B:$B,'01 General'!AB$6)</f>
        <v>0</v>
      </c>
      <c r="AC52" s="55">
        <f t="shared" si="93"/>
        <v>0</v>
      </c>
      <c r="AD52" s="55">
        <f>SUMIFS('01 FY25 JE'!$I:$I,'01 FY25 JE'!$D:$D,'01 General'!$B52,'01 FY25 JE'!$B:$B,'01 General'!AD$6)</f>
        <v>0</v>
      </c>
      <c r="AE52" s="55">
        <f>SUMIFS('01 FY25 JE'!$P:$P,'01 FY25 JE'!$K:$K,'01 General'!$B52,'01 FY25 JE'!$B:$B,'01 General'!AE$6)</f>
        <v>0</v>
      </c>
      <c r="AF52" s="55">
        <f t="shared" si="94"/>
        <v>0</v>
      </c>
      <c r="AG52" s="55">
        <f>SUMIFS('01 FY25 JE'!$I:$I,'01 FY25 JE'!$D:$D,'01 General'!$B52,'01 FY25 JE'!$B:$B,'01 General'!AG$6)</f>
        <v>0</v>
      </c>
      <c r="AH52" s="55">
        <f>SUMIFS('01 FY25 JE'!$P:$P,'01 FY25 JE'!$K:$K,'01 General'!$B52,'01 FY25 JE'!$B:$B,'01 General'!AH$6)</f>
        <v>0</v>
      </c>
      <c r="AI52" s="55">
        <f t="shared" si="95"/>
        <v>0</v>
      </c>
      <c r="AJ52" s="55">
        <f>SUMIFS('01 FY25 JE'!$I:$I,'01 FY25 JE'!$D:$D,'01 General'!$B52,'01 FY25 JE'!$B:$B,'01 General'!AJ$6)</f>
        <v>0</v>
      </c>
      <c r="AK52" s="55">
        <f>SUMIFS('01 FY25 JE'!$P:$P,'01 FY25 JE'!$K:$K,'01 General'!$B52,'01 FY25 JE'!$B:$B,'01 General'!AK$6)</f>
        <v>0</v>
      </c>
      <c r="AL52" s="55">
        <f t="shared" si="96"/>
        <v>0</v>
      </c>
      <c r="AM52" s="55">
        <f>SUMIFS('01 FY25 JE'!$I:$I,'01 FY25 JE'!$D:$D,'01 General'!$B52,'01 FY25 JE'!$B:$B,'01 General'!AM$6)</f>
        <v>0</v>
      </c>
      <c r="AN52" s="55">
        <f>SUMIFS('01 FY25 JE'!$P:$P,'01 FY25 JE'!$K:$K,'01 General'!$B52,'01 FY25 JE'!$B:$B,'01 General'!AN$6)</f>
        <v>0</v>
      </c>
      <c r="AO52" s="55">
        <f t="shared" si="97"/>
        <v>0</v>
      </c>
      <c r="AP52" s="67">
        <f t="shared" si="98"/>
        <v>0</v>
      </c>
    </row>
    <row r="53" spans="1:42">
      <c r="A53" s="14" t="str">
        <f>_xlfn.XLOOKUP(B53,'01 Sets'!C:C,'01 Sets'!B:B)</f>
        <v>Social &amp; Ent</v>
      </c>
      <c r="B53" s="51" t="s">
        <v>119</v>
      </c>
      <c r="C53" s="51" t="str">
        <f>_xlfn.XLOOKUP($B53,'01 Sets'!$C:$C,'01 Sets'!D:D,0)</f>
        <v>Expenses - Social</v>
      </c>
      <c r="D53" s="51" t="str">
        <f>_xlfn.XLOOKUP($B53,'01 Sets'!$C:$C,'01 Sets'!E:E,0)</f>
        <v>费用 - 人际往来</v>
      </c>
      <c r="E53" s="66">
        <v>0</v>
      </c>
      <c r="F53" s="55">
        <f>SUMIFS('01 FY25 JE'!$I:$I,'01 FY25 JE'!$D:$D,'01 General'!$B53,'01 FY25 JE'!$B:$B,'01 General'!F$6)</f>
        <v>0</v>
      </c>
      <c r="G53" s="55">
        <f>SUMIFS('01 FY25 JE'!$P:$P,'01 FY25 JE'!$K:$K,'01 General'!$B53,'01 FY25 JE'!$B:$B,'01 General'!G$6)</f>
        <v>0</v>
      </c>
      <c r="H53" s="65">
        <f t="shared" si="86"/>
        <v>0</v>
      </c>
      <c r="I53" s="55">
        <f>SUMIFS('01 FY25 JE'!$I:$I,'01 FY25 JE'!$D:$D,'01 General'!$B53,'01 FY25 JE'!$B:$B,'01 General'!I$6)</f>
        <v>0</v>
      </c>
      <c r="J53" s="55">
        <f>SUMIFS('01 FY25 JE'!$P:$P,'01 FY25 JE'!$K:$K,'01 General'!$B53,'01 FY25 JE'!$B:$B,'01 General'!J$6)</f>
        <v>0</v>
      </c>
      <c r="K53" s="65">
        <f t="shared" si="87"/>
        <v>0</v>
      </c>
      <c r="L53" s="55">
        <f>SUMIFS('01 FY25 JE'!$I:$I,'01 FY25 JE'!$D:$D,'01 General'!$B53,'01 FY25 JE'!$B:$B,'01 General'!L$6)</f>
        <v>0</v>
      </c>
      <c r="M53" s="55">
        <f>SUMIFS('01 FY25 JE'!$P:$P,'01 FY25 JE'!$K:$K,'01 General'!$B53,'01 FY25 JE'!$B:$B,'01 General'!M$6)</f>
        <v>0</v>
      </c>
      <c r="N53" s="65">
        <f t="shared" si="88"/>
        <v>0</v>
      </c>
      <c r="O53" s="55">
        <f>SUMIFS('01 FY25 JE'!$I:$I,'01 FY25 JE'!$D:$D,'01 General'!$B53,'01 FY25 JE'!$B:$B,'01 General'!O$6)</f>
        <v>0</v>
      </c>
      <c r="P53" s="55">
        <f>SUMIFS('01 FY25 JE'!$P:$P,'01 FY25 JE'!$K:$K,'01 General'!$B53,'01 FY25 JE'!$B:$B,'01 General'!P$6)</f>
        <v>0</v>
      </c>
      <c r="Q53" s="65">
        <f t="shared" si="89"/>
        <v>0</v>
      </c>
      <c r="R53" s="55">
        <f>SUMIFS('01 FY25 JE'!$I:$I,'01 FY25 JE'!$D:$D,'01 General'!$B53,'01 FY25 JE'!$B:$B,'01 General'!R$6)</f>
        <v>0</v>
      </c>
      <c r="S53" s="55">
        <f>SUMIFS('01 FY25 JE'!$P:$P,'01 FY25 JE'!$K:$K,'01 General'!$B53,'01 FY25 JE'!$B:$B,'01 General'!S$6)</f>
        <v>0</v>
      </c>
      <c r="T53" s="65">
        <f t="shared" si="90"/>
        <v>0</v>
      </c>
      <c r="U53" s="55">
        <f>SUMIFS('01 FY25 JE'!$I:$I,'01 FY25 JE'!$D:$D,'01 General'!$B53,'01 FY25 JE'!$B:$B,'01 General'!U$6)</f>
        <v>0</v>
      </c>
      <c r="V53" s="55">
        <f>SUMIFS('01 FY25 JE'!$P:$P,'01 FY25 JE'!$K:$K,'01 General'!$B53,'01 FY25 JE'!$B:$B,'01 General'!V$6)</f>
        <v>0</v>
      </c>
      <c r="W53" s="55">
        <f t="shared" si="91"/>
        <v>0</v>
      </c>
      <c r="X53" s="55">
        <f>SUMIFS('01 FY25 JE'!$I:$I,'01 FY25 JE'!$D:$D,'01 General'!$B53,'01 FY25 JE'!$B:$B,'01 General'!X$6)</f>
        <v>0</v>
      </c>
      <c r="Y53" s="55">
        <f>SUMIFS('01 FY25 JE'!$P:$P,'01 FY25 JE'!$K:$K,'01 General'!$B53,'01 FY25 JE'!$B:$B,'01 General'!Y$6)</f>
        <v>0</v>
      </c>
      <c r="Z53" s="55">
        <f t="shared" si="92"/>
        <v>0</v>
      </c>
      <c r="AA53" s="55">
        <f>SUMIFS('01 FY25 JE'!$I:$I,'01 FY25 JE'!$D:$D,'01 General'!$B53,'01 FY25 JE'!$B:$B,'01 General'!AA$6)</f>
        <v>0</v>
      </c>
      <c r="AB53" s="55">
        <f>SUMIFS('01 FY25 JE'!$P:$P,'01 FY25 JE'!$K:$K,'01 General'!$B53,'01 FY25 JE'!$B:$B,'01 General'!AB$6)</f>
        <v>0</v>
      </c>
      <c r="AC53" s="55">
        <f t="shared" si="93"/>
        <v>0</v>
      </c>
      <c r="AD53" s="55">
        <f>SUMIFS('01 FY25 JE'!$I:$I,'01 FY25 JE'!$D:$D,'01 General'!$B53,'01 FY25 JE'!$B:$B,'01 General'!AD$6)</f>
        <v>0</v>
      </c>
      <c r="AE53" s="55">
        <f>SUMIFS('01 FY25 JE'!$P:$P,'01 FY25 JE'!$K:$K,'01 General'!$B53,'01 FY25 JE'!$B:$B,'01 General'!AE$6)</f>
        <v>0</v>
      </c>
      <c r="AF53" s="55">
        <f t="shared" si="94"/>
        <v>0</v>
      </c>
      <c r="AG53" s="55">
        <f>SUMIFS('01 FY25 JE'!$I:$I,'01 FY25 JE'!$D:$D,'01 General'!$B53,'01 FY25 JE'!$B:$B,'01 General'!AG$6)</f>
        <v>0</v>
      </c>
      <c r="AH53" s="55">
        <f>SUMIFS('01 FY25 JE'!$P:$P,'01 FY25 JE'!$K:$K,'01 General'!$B53,'01 FY25 JE'!$B:$B,'01 General'!AH$6)</f>
        <v>0</v>
      </c>
      <c r="AI53" s="55">
        <f t="shared" si="95"/>
        <v>0</v>
      </c>
      <c r="AJ53" s="55">
        <f>SUMIFS('01 FY25 JE'!$I:$I,'01 FY25 JE'!$D:$D,'01 General'!$B53,'01 FY25 JE'!$B:$B,'01 General'!AJ$6)</f>
        <v>0</v>
      </c>
      <c r="AK53" s="55">
        <f>SUMIFS('01 FY25 JE'!$P:$P,'01 FY25 JE'!$K:$K,'01 General'!$B53,'01 FY25 JE'!$B:$B,'01 General'!AK$6)</f>
        <v>0</v>
      </c>
      <c r="AL53" s="55">
        <f t="shared" si="96"/>
        <v>0</v>
      </c>
      <c r="AM53" s="55">
        <f>SUMIFS('01 FY25 JE'!$I:$I,'01 FY25 JE'!$D:$D,'01 General'!$B53,'01 FY25 JE'!$B:$B,'01 General'!AM$6)</f>
        <v>0</v>
      </c>
      <c r="AN53" s="55">
        <f>SUMIFS('01 FY25 JE'!$P:$P,'01 FY25 JE'!$K:$K,'01 General'!$B53,'01 FY25 JE'!$B:$B,'01 General'!AN$6)</f>
        <v>0</v>
      </c>
      <c r="AO53" s="55">
        <f t="shared" si="97"/>
        <v>0</v>
      </c>
      <c r="AP53" s="67">
        <f t="shared" si="98"/>
        <v>0</v>
      </c>
    </row>
    <row r="54" spans="1:42">
      <c r="A54" s="14" t="str">
        <f>_xlfn.XLOOKUP(B54,'01 Sets'!C:C,'01 Sets'!B:B)</f>
        <v>Social &amp; Ent</v>
      </c>
      <c r="B54" s="51" t="s">
        <v>122</v>
      </c>
      <c r="C54" s="51" t="str">
        <f>_xlfn.XLOOKUP($B54,'01 Sets'!$C:$C,'01 Sets'!D:D,0)</f>
        <v>Expenses - Entertainment</v>
      </c>
      <c r="D54" s="51" t="str">
        <f>_xlfn.XLOOKUP($B54,'01 Sets'!$C:$C,'01 Sets'!E:E,0)</f>
        <v>费用 - 娱乐活动</v>
      </c>
      <c r="E54" s="66">
        <v>0</v>
      </c>
      <c r="F54" s="55">
        <f>SUMIFS('01 FY25 JE'!$I:$I,'01 FY25 JE'!$D:$D,'01 General'!$B54,'01 FY25 JE'!$B:$B,'01 General'!F$6)</f>
        <v>0</v>
      </c>
      <c r="G54" s="55">
        <f>SUMIFS('01 FY25 JE'!$P:$P,'01 FY25 JE'!$K:$K,'01 General'!$B54,'01 FY25 JE'!$B:$B,'01 General'!G$6)</f>
        <v>0</v>
      </c>
      <c r="H54" s="65">
        <f t="shared" si="86"/>
        <v>0</v>
      </c>
      <c r="I54" s="55">
        <f>SUMIFS('01 FY25 JE'!$I:$I,'01 FY25 JE'!$D:$D,'01 General'!$B54,'01 FY25 JE'!$B:$B,'01 General'!I$6)</f>
        <v>0</v>
      </c>
      <c r="J54" s="55">
        <f>SUMIFS('01 FY25 JE'!$P:$P,'01 FY25 JE'!$K:$K,'01 General'!$B54,'01 FY25 JE'!$B:$B,'01 General'!J$6)</f>
        <v>0</v>
      </c>
      <c r="K54" s="65">
        <f t="shared" si="87"/>
        <v>0</v>
      </c>
      <c r="L54" s="55">
        <f>SUMIFS('01 FY25 JE'!$I:$I,'01 FY25 JE'!$D:$D,'01 General'!$B54,'01 FY25 JE'!$B:$B,'01 General'!L$6)</f>
        <v>0</v>
      </c>
      <c r="M54" s="55">
        <f>SUMIFS('01 FY25 JE'!$P:$P,'01 FY25 JE'!$K:$K,'01 General'!$B54,'01 FY25 JE'!$B:$B,'01 General'!M$6)</f>
        <v>0</v>
      </c>
      <c r="N54" s="65">
        <f t="shared" si="88"/>
        <v>0</v>
      </c>
      <c r="O54" s="55">
        <f>SUMIFS('01 FY25 JE'!$I:$I,'01 FY25 JE'!$D:$D,'01 General'!$B54,'01 FY25 JE'!$B:$B,'01 General'!O$6)</f>
        <v>0</v>
      </c>
      <c r="P54" s="55">
        <f>SUMIFS('01 FY25 JE'!$P:$P,'01 FY25 JE'!$K:$K,'01 General'!$B54,'01 FY25 JE'!$B:$B,'01 General'!P$6)</f>
        <v>0</v>
      </c>
      <c r="Q54" s="65">
        <f t="shared" si="89"/>
        <v>0</v>
      </c>
      <c r="R54" s="55">
        <f>SUMIFS('01 FY25 JE'!$I:$I,'01 FY25 JE'!$D:$D,'01 General'!$B54,'01 FY25 JE'!$B:$B,'01 General'!R$6)</f>
        <v>0</v>
      </c>
      <c r="S54" s="55">
        <f>SUMIFS('01 FY25 JE'!$P:$P,'01 FY25 JE'!$K:$K,'01 General'!$B54,'01 FY25 JE'!$B:$B,'01 General'!S$6)</f>
        <v>0</v>
      </c>
      <c r="T54" s="65">
        <f t="shared" si="90"/>
        <v>0</v>
      </c>
      <c r="U54" s="55">
        <f>SUMIFS('01 FY25 JE'!$I:$I,'01 FY25 JE'!$D:$D,'01 General'!$B54,'01 FY25 JE'!$B:$B,'01 General'!U$6)</f>
        <v>0</v>
      </c>
      <c r="V54" s="55">
        <f>SUMIFS('01 FY25 JE'!$P:$P,'01 FY25 JE'!$K:$K,'01 General'!$B54,'01 FY25 JE'!$B:$B,'01 General'!V$6)</f>
        <v>0</v>
      </c>
      <c r="W54" s="55">
        <f t="shared" si="91"/>
        <v>0</v>
      </c>
      <c r="X54" s="55">
        <f>SUMIFS('01 FY25 JE'!$I:$I,'01 FY25 JE'!$D:$D,'01 General'!$B54,'01 FY25 JE'!$B:$B,'01 General'!X$6)</f>
        <v>0</v>
      </c>
      <c r="Y54" s="55">
        <f>SUMIFS('01 FY25 JE'!$P:$P,'01 FY25 JE'!$K:$K,'01 General'!$B54,'01 FY25 JE'!$B:$B,'01 General'!Y$6)</f>
        <v>0</v>
      </c>
      <c r="Z54" s="55">
        <f t="shared" si="92"/>
        <v>0</v>
      </c>
      <c r="AA54" s="55">
        <f>SUMIFS('01 FY25 JE'!$I:$I,'01 FY25 JE'!$D:$D,'01 General'!$B54,'01 FY25 JE'!$B:$B,'01 General'!AA$6)</f>
        <v>0</v>
      </c>
      <c r="AB54" s="55">
        <f>SUMIFS('01 FY25 JE'!$P:$P,'01 FY25 JE'!$K:$K,'01 General'!$B54,'01 FY25 JE'!$B:$B,'01 General'!AB$6)</f>
        <v>0</v>
      </c>
      <c r="AC54" s="55">
        <f t="shared" si="93"/>
        <v>0</v>
      </c>
      <c r="AD54" s="55">
        <f>SUMIFS('01 FY25 JE'!$I:$I,'01 FY25 JE'!$D:$D,'01 General'!$B54,'01 FY25 JE'!$B:$B,'01 General'!AD$6)</f>
        <v>0</v>
      </c>
      <c r="AE54" s="55">
        <f>SUMIFS('01 FY25 JE'!$P:$P,'01 FY25 JE'!$K:$K,'01 General'!$B54,'01 FY25 JE'!$B:$B,'01 General'!AE$6)</f>
        <v>0</v>
      </c>
      <c r="AF54" s="55">
        <f t="shared" si="94"/>
        <v>0</v>
      </c>
      <c r="AG54" s="55">
        <f>SUMIFS('01 FY25 JE'!$I:$I,'01 FY25 JE'!$D:$D,'01 General'!$B54,'01 FY25 JE'!$B:$B,'01 General'!AG$6)</f>
        <v>0</v>
      </c>
      <c r="AH54" s="55">
        <f>SUMIFS('01 FY25 JE'!$P:$P,'01 FY25 JE'!$K:$K,'01 General'!$B54,'01 FY25 JE'!$B:$B,'01 General'!AH$6)</f>
        <v>0</v>
      </c>
      <c r="AI54" s="55">
        <f t="shared" si="95"/>
        <v>0</v>
      </c>
      <c r="AJ54" s="55">
        <f>SUMIFS('01 FY25 JE'!$I:$I,'01 FY25 JE'!$D:$D,'01 General'!$B54,'01 FY25 JE'!$B:$B,'01 General'!AJ$6)</f>
        <v>0</v>
      </c>
      <c r="AK54" s="55">
        <f>SUMIFS('01 FY25 JE'!$P:$P,'01 FY25 JE'!$K:$K,'01 General'!$B54,'01 FY25 JE'!$B:$B,'01 General'!AK$6)</f>
        <v>0</v>
      </c>
      <c r="AL54" s="55">
        <f t="shared" si="96"/>
        <v>0</v>
      </c>
      <c r="AM54" s="55">
        <f>SUMIFS('01 FY25 JE'!$I:$I,'01 FY25 JE'!$D:$D,'01 General'!$B54,'01 FY25 JE'!$B:$B,'01 General'!AM$6)</f>
        <v>0</v>
      </c>
      <c r="AN54" s="55">
        <f>SUMIFS('01 FY25 JE'!$P:$P,'01 FY25 JE'!$K:$K,'01 General'!$B54,'01 FY25 JE'!$B:$B,'01 General'!AN$6)</f>
        <v>0</v>
      </c>
      <c r="AO54" s="55">
        <f t="shared" si="97"/>
        <v>0</v>
      </c>
      <c r="AP54" s="67">
        <f t="shared" si="98"/>
        <v>0</v>
      </c>
    </row>
    <row r="55" spans="1:42">
      <c r="A55" s="14" t="str">
        <f>_xlfn.XLOOKUP(B55,'01 Sets'!C:C,'01 Sets'!B:B)</f>
        <v>Equipments</v>
      </c>
      <c r="B55" s="51" t="s">
        <v>126</v>
      </c>
      <c r="C55" s="51" t="str">
        <f>_xlfn.XLOOKUP($B55,'01 Sets'!$C:$C,'01 Sets'!D:D,0)</f>
        <v>Expenses - General Equip</v>
      </c>
      <c r="D55" s="51" t="str">
        <f>_xlfn.XLOOKUP($B55,'01 Sets'!$C:$C,'01 Sets'!E:E,0)</f>
        <v>费用 - 消费品及服务</v>
      </c>
      <c r="E55" s="66">
        <v>0</v>
      </c>
      <c r="F55" s="55">
        <f>SUMIFS('01 FY25 JE'!$I:$I,'01 FY25 JE'!$D:$D,'01 General'!$B55,'01 FY25 JE'!$B:$B,'01 General'!F$6)</f>
        <v>0</v>
      </c>
      <c r="G55" s="55">
        <f>SUMIFS('01 FY25 JE'!$P:$P,'01 FY25 JE'!$K:$K,'01 General'!$B55,'01 FY25 JE'!$B:$B,'01 General'!G$6)</f>
        <v>0</v>
      </c>
      <c r="H55" s="65">
        <f t="shared" si="86"/>
        <v>0</v>
      </c>
      <c r="I55" s="55">
        <f>SUMIFS('01 FY25 JE'!$I:$I,'01 FY25 JE'!$D:$D,'01 General'!$B55,'01 FY25 JE'!$B:$B,'01 General'!I$6)</f>
        <v>0</v>
      </c>
      <c r="J55" s="55">
        <f>SUMIFS('01 FY25 JE'!$P:$P,'01 FY25 JE'!$K:$K,'01 General'!$B55,'01 FY25 JE'!$B:$B,'01 General'!J$6)</f>
        <v>0</v>
      </c>
      <c r="K55" s="65">
        <f t="shared" si="87"/>
        <v>0</v>
      </c>
      <c r="L55" s="55">
        <f>SUMIFS('01 FY25 JE'!$I:$I,'01 FY25 JE'!$D:$D,'01 General'!$B55,'01 FY25 JE'!$B:$B,'01 General'!L$6)</f>
        <v>0</v>
      </c>
      <c r="M55" s="55">
        <f>SUMIFS('01 FY25 JE'!$P:$P,'01 FY25 JE'!$K:$K,'01 General'!$B55,'01 FY25 JE'!$B:$B,'01 General'!M$6)</f>
        <v>0</v>
      </c>
      <c r="N55" s="65">
        <f t="shared" si="88"/>
        <v>0</v>
      </c>
      <c r="O55" s="55">
        <f>SUMIFS('01 FY25 JE'!$I:$I,'01 FY25 JE'!$D:$D,'01 General'!$B55,'01 FY25 JE'!$B:$B,'01 General'!O$6)</f>
        <v>0</v>
      </c>
      <c r="P55" s="55">
        <f>SUMIFS('01 FY25 JE'!$P:$P,'01 FY25 JE'!$K:$K,'01 General'!$B55,'01 FY25 JE'!$B:$B,'01 General'!P$6)</f>
        <v>0</v>
      </c>
      <c r="Q55" s="65">
        <f t="shared" si="89"/>
        <v>0</v>
      </c>
      <c r="R55" s="55">
        <f>SUMIFS('01 FY25 JE'!$I:$I,'01 FY25 JE'!$D:$D,'01 General'!$B55,'01 FY25 JE'!$B:$B,'01 General'!R$6)</f>
        <v>0</v>
      </c>
      <c r="S55" s="55">
        <f>SUMIFS('01 FY25 JE'!$P:$P,'01 FY25 JE'!$K:$K,'01 General'!$B55,'01 FY25 JE'!$B:$B,'01 General'!S$6)</f>
        <v>0</v>
      </c>
      <c r="T55" s="65">
        <f t="shared" si="90"/>
        <v>0</v>
      </c>
      <c r="U55" s="55">
        <f>SUMIFS('01 FY25 JE'!$I:$I,'01 FY25 JE'!$D:$D,'01 General'!$B55,'01 FY25 JE'!$B:$B,'01 General'!U$6)</f>
        <v>0</v>
      </c>
      <c r="V55" s="55">
        <f>SUMIFS('01 FY25 JE'!$P:$P,'01 FY25 JE'!$K:$K,'01 General'!$B55,'01 FY25 JE'!$B:$B,'01 General'!V$6)</f>
        <v>0</v>
      </c>
      <c r="W55" s="55">
        <f t="shared" si="91"/>
        <v>0</v>
      </c>
      <c r="X55" s="55">
        <f>SUMIFS('01 FY25 JE'!$I:$I,'01 FY25 JE'!$D:$D,'01 General'!$B55,'01 FY25 JE'!$B:$B,'01 General'!X$6)</f>
        <v>0</v>
      </c>
      <c r="Y55" s="55">
        <f>SUMIFS('01 FY25 JE'!$P:$P,'01 FY25 JE'!$K:$K,'01 General'!$B55,'01 FY25 JE'!$B:$B,'01 General'!Y$6)</f>
        <v>0</v>
      </c>
      <c r="Z55" s="55">
        <f t="shared" si="92"/>
        <v>0</v>
      </c>
      <c r="AA55" s="55">
        <f>SUMIFS('01 FY25 JE'!$I:$I,'01 FY25 JE'!$D:$D,'01 General'!$B55,'01 FY25 JE'!$B:$B,'01 General'!AA$6)</f>
        <v>0</v>
      </c>
      <c r="AB55" s="55">
        <f>SUMIFS('01 FY25 JE'!$P:$P,'01 FY25 JE'!$K:$K,'01 General'!$B55,'01 FY25 JE'!$B:$B,'01 General'!AB$6)</f>
        <v>0</v>
      </c>
      <c r="AC55" s="55">
        <f t="shared" si="93"/>
        <v>0</v>
      </c>
      <c r="AD55" s="55">
        <f>SUMIFS('01 FY25 JE'!$I:$I,'01 FY25 JE'!$D:$D,'01 General'!$B55,'01 FY25 JE'!$B:$B,'01 General'!AD$6)</f>
        <v>0</v>
      </c>
      <c r="AE55" s="55">
        <f>SUMIFS('01 FY25 JE'!$P:$P,'01 FY25 JE'!$K:$K,'01 General'!$B55,'01 FY25 JE'!$B:$B,'01 General'!AE$6)</f>
        <v>0</v>
      </c>
      <c r="AF55" s="55">
        <f t="shared" si="94"/>
        <v>0</v>
      </c>
      <c r="AG55" s="55">
        <f>SUMIFS('01 FY25 JE'!$I:$I,'01 FY25 JE'!$D:$D,'01 General'!$B55,'01 FY25 JE'!$B:$B,'01 General'!AG$6)</f>
        <v>0</v>
      </c>
      <c r="AH55" s="55">
        <f>SUMIFS('01 FY25 JE'!$P:$P,'01 FY25 JE'!$K:$K,'01 General'!$B55,'01 FY25 JE'!$B:$B,'01 General'!AH$6)</f>
        <v>0</v>
      </c>
      <c r="AI55" s="55">
        <f t="shared" si="95"/>
        <v>0</v>
      </c>
      <c r="AJ55" s="55">
        <f>SUMIFS('01 FY25 JE'!$I:$I,'01 FY25 JE'!$D:$D,'01 General'!$B55,'01 FY25 JE'!$B:$B,'01 General'!AJ$6)</f>
        <v>0</v>
      </c>
      <c r="AK55" s="55">
        <f>SUMIFS('01 FY25 JE'!$P:$P,'01 FY25 JE'!$K:$K,'01 General'!$B55,'01 FY25 JE'!$B:$B,'01 General'!AK$6)</f>
        <v>0</v>
      </c>
      <c r="AL55" s="55">
        <f t="shared" si="96"/>
        <v>0</v>
      </c>
      <c r="AM55" s="55">
        <f>SUMIFS('01 FY25 JE'!$I:$I,'01 FY25 JE'!$D:$D,'01 General'!$B55,'01 FY25 JE'!$B:$B,'01 General'!AM$6)</f>
        <v>0</v>
      </c>
      <c r="AN55" s="55">
        <f>SUMIFS('01 FY25 JE'!$P:$P,'01 FY25 JE'!$K:$K,'01 General'!$B55,'01 FY25 JE'!$B:$B,'01 General'!AN$6)</f>
        <v>0</v>
      </c>
      <c r="AO55" s="55">
        <f t="shared" si="97"/>
        <v>0</v>
      </c>
      <c r="AP55" s="67">
        <f t="shared" si="98"/>
        <v>0</v>
      </c>
    </row>
    <row r="56" spans="1:42">
      <c r="A56" s="14" t="str">
        <f>_xlfn.XLOOKUP(B56,'01 Sets'!C:C,'01 Sets'!B:B)</f>
        <v>Family</v>
      </c>
      <c r="B56" s="51" t="s">
        <v>129</v>
      </c>
      <c r="C56" s="51" t="str">
        <f>_xlfn.XLOOKUP($B56,'01 Sets'!$C:$C,'01 Sets'!D:D,0)</f>
        <v>Expenses - Family - Parents</v>
      </c>
      <c r="D56" s="51" t="str">
        <f>_xlfn.XLOOKUP($B56,'01 Sets'!$C:$C,'01 Sets'!E:E,0)</f>
        <v>费用 - 家庭开支 - 父母</v>
      </c>
      <c r="E56" s="66">
        <v>0</v>
      </c>
      <c r="F56" s="55">
        <f>SUMIFS('01 FY25 JE'!$I:$I,'01 FY25 JE'!$D:$D,'01 General'!$B56,'01 FY25 JE'!$B:$B,'01 General'!F$6)</f>
        <v>0</v>
      </c>
      <c r="G56" s="55">
        <f>SUMIFS('01 FY25 JE'!$P:$P,'01 FY25 JE'!$K:$K,'01 General'!$B56,'01 FY25 JE'!$B:$B,'01 General'!G$6)</f>
        <v>0</v>
      </c>
      <c r="H56" s="65">
        <f t="shared" si="86"/>
        <v>0</v>
      </c>
      <c r="I56" s="55">
        <f>SUMIFS('01 FY25 JE'!$I:$I,'01 FY25 JE'!$D:$D,'01 General'!$B56,'01 FY25 JE'!$B:$B,'01 General'!I$6)</f>
        <v>0</v>
      </c>
      <c r="J56" s="55">
        <f>SUMIFS('01 FY25 JE'!$P:$P,'01 FY25 JE'!$K:$K,'01 General'!$B56,'01 FY25 JE'!$B:$B,'01 General'!J$6)</f>
        <v>0</v>
      </c>
      <c r="K56" s="65">
        <f t="shared" si="87"/>
        <v>0</v>
      </c>
      <c r="L56" s="55">
        <f>SUMIFS('01 FY25 JE'!$I:$I,'01 FY25 JE'!$D:$D,'01 General'!$B56,'01 FY25 JE'!$B:$B,'01 General'!L$6)</f>
        <v>0</v>
      </c>
      <c r="M56" s="55">
        <f>SUMIFS('01 FY25 JE'!$P:$P,'01 FY25 JE'!$K:$K,'01 General'!$B56,'01 FY25 JE'!$B:$B,'01 General'!M$6)</f>
        <v>0</v>
      </c>
      <c r="N56" s="65">
        <f t="shared" si="88"/>
        <v>0</v>
      </c>
      <c r="O56" s="55">
        <f>SUMIFS('01 FY25 JE'!$I:$I,'01 FY25 JE'!$D:$D,'01 General'!$B56,'01 FY25 JE'!$B:$B,'01 General'!O$6)</f>
        <v>0</v>
      </c>
      <c r="P56" s="55">
        <f>SUMIFS('01 FY25 JE'!$P:$P,'01 FY25 JE'!$K:$K,'01 General'!$B56,'01 FY25 JE'!$B:$B,'01 General'!P$6)</f>
        <v>0</v>
      </c>
      <c r="Q56" s="65">
        <f t="shared" si="89"/>
        <v>0</v>
      </c>
      <c r="R56" s="55">
        <f>SUMIFS('01 FY25 JE'!$I:$I,'01 FY25 JE'!$D:$D,'01 General'!$B56,'01 FY25 JE'!$B:$B,'01 General'!R$6)</f>
        <v>0</v>
      </c>
      <c r="S56" s="55">
        <f>SUMIFS('01 FY25 JE'!$P:$P,'01 FY25 JE'!$K:$K,'01 General'!$B56,'01 FY25 JE'!$B:$B,'01 General'!S$6)</f>
        <v>0</v>
      </c>
      <c r="T56" s="65">
        <f t="shared" si="90"/>
        <v>0</v>
      </c>
      <c r="U56" s="55">
        <f>SUMIFS('01 FY25 JE'!$I:$I,'01 FY25 JE'!$D:$D,'01 General'!$B56,'01 FY25 JE'!$B:$B,'01 General'!U$6)</f>
        <v>0</v>
      </c>
      <c r="V56" s="55">
        <f>SUMIFS('01 FY25 JE'!$P:$P,'01 FY25 JE'!$K:$K,'01 General'!$B56,'01 FY25 JE'!$B:$B,'01 General'!V$6)</f>
        <v>0</v>
      </c>
      <c r="W56" s="55">
        <f t="shared" si="91"/>
        <v>0</v>
      </c>
      <c r="X56" s="55">
        <f>SUMIFS('01 FY25 JE'!$I:$I,'01 FY25 JE'!$D:$D,'01 General'!$B56,'01 FY25 JE'!$B:$B,'01 General'!X$6)</f>
        <v>0</v>
      </c>
      <c r="Y56" s="55">
        <f>SUMIFS('01 FY25 JE'!$P:$P,'01 FY25 JE'!$K:$K,'01 General'!$B56,'01 FY25 JE'!$B:$B,'01 General'!Y$6)</f>
        <v>0</v>
      </c>
      <c r="Z56" s="55">
        <f t="shared" si="92"/>
        <v>0</v>
      </c>
      <c r="AA56" s="55">
        <f>SUMIFS('01 FY25 JE'!$I:$I,'01 FY25 JE'!$D:$D,'01 General'!$B56,'01 FY25 JE'!$B:$B,'01 General'!AA$6)</f>
        <v>0</v>
      </c>
      <c r="AB56" s="55">
        <f>SUMIFS('01 FY25 JE'!$P:$P,'01 FY25 JE'!$K:$K,'01 General'!$B56,'01 FY25 JE'!$B:$B,'01 General'!AB$6)</f>
        <v>0</v>
      </c>
      <c r="AC56" s="55">
        <f t="shared" si="93"/>
        <v>0</v>
      </c>
      <c r="AD56" s="55">
        <f>SUMIFS('01 FY25 JE'!$I:$I,'01 FY25 JE'!$D:$D,'01 General'!$B56,'01 FY25 JE'!$B:$B,'01 General'!AD$6)</f>
        <v>0</v>
      </c>
      <c r="AE56" s="55">
        <f>SUMIFS('01 FY25 JE'!$P:$P,'01 FY25 JE'!$K:$K,'01 General'!$B56,'01 FY25 JE'!$B:$B,'01 General'!AE$6)</f>
        <v>0</v>
      </c>
      <c r="AF56" s="55">
        <f t="shared" si="94"/>
        <v>0</v>
      </c>
      <c r="AG56" s="55">
        <f>SUMIFS('01 FY25 JE'!$I:$I,'01 FY25 JE'!$D:$D,'01 General'!$B56,'01 FY25 JE'!$B:$B,'01 General'!AG$6)</f>
        <v>0</v>
      </c>
      <c r="AH56" s="55">
        <f>SUMIFS('01 FY25 JE'!$P:$P,'01 FY25 JE'!$K:$K,'01 General'!$B56,'01 FY25 JE'!$B:$B,'01 General'!AH$6)</f>
        <v>0</v>
      </c>
      <c r="AI56" s="55">
        <f t="shared" si="95"/>
        <v>0</v>
      </c>
      <c r="AJ56" s="55">
        <f>SUMIFS('01 FY25 JE'!$I:$I,'01 FY25 JE'!$D:$D,'01 General'!$B56,'01 FY25 JE'!$B:$B,'01 General'!AJ$6)</f>
        <v>0</v>
      </c>
      <c r="AK56" s="55">
        <f>SUMIFS('01 FY25 JE'!$P:$P,'01 FY25 JE'!$K:$K,'01 General'!$B56,'01 FY25 JE'!$B:$B,'01 General'!AK$6)</f>
        <v>0</v>
      </c>
      <c r="AL56" s="55">
        <f t="shared" si="96"/>
        <v>0</v>
      </c>
      <c r="AM56" s="55">
        <f>SUMIFS('01 FY25 JE'!$I:$I,'01 FY25 JE'!$D:$D,'01 General'!$B56,'01 FY25 JE'!$B:$B,'01 General'!AM$6)</f>
        <v>0</v>
      </c>
      <c r="AN56" s="55">
        <f>SUMIFS('01 FY25 JE'!$P:$P,'01 FY25 JE'!$K:$K,'01 General'!$B56,'01 FY25 JE'!$B:$B,'01 General'!AN$6)</f>
        <v>0</v>
      </c>
      <c r="AO56" s="55">
        <f t="shared" si="97"/>
        <v>0</v>
      </c>
      <c r="AP56" s="67">
        <f t="shared" si="98"/>
        <v>0</v>
      </c>
    </row>
    <row r="57" spans="1:42">
      <c r="A57" s="14" t="str">
        <f>_xlfn.XLOOKUP(B57,'01 Sets'!C:C,'01 Sets'!B:B)</f>
        <v>Family</v>
      </c>
      <c r="B57" s="51" t="s">
        <v>132</v>
      </c>
      <c r="C57" s="51" t="str">
        <f>_xlfn.XLOOKUP($B57,'01 Sets'!$C:$C,'01 Sets'!D:D,0)</f>
        <v>Expenses - Family - GF</v>
      </c>
      <c r="D57" s="51" t="str">
        <f>_xlfn.XLOOKUP($B57,'01 Sets'!$C:$C,'01 Sets'!E:E,0)</f>
        <v>费用 - 家庭开支 - 恋人</v>
      </c>
      <c r="E57" s="66">
        <v>0</v>
      </c>
      <c r="F57" s="55">
        <f>SUMIFS('01 FY25 JE'!$I:$I,'01 FY25 JE'!$D:$D,'01 General'!$B57,'01 FY25 JE'!$B:$B,'01 General'!F$6)</f>
        <v>0</v>
      </c>
      <c r="G57" s="55">
        <f>SUMIFS('01 FY25 JE'!$P:$P,'01 FY25 JE'!$K:$K,'01 General'!$B57,'01 FY25 JE'!$B:$B,'01 General'!G$6)</f>
        <v>0</v>
      </c>
      <c r="H57" s="65">
        <f>SUM(F57:G57)</f>
        <v>0</v>
      </c>
      <c r="I57" s="55">
        <f>SUMIFS('01 FY25 JE'!$I:$I,'01 FY25 JE'!$D:$D,'01 General'!$B57,'01 FY25 JE'!$B:$B,'01 General'!I$6)</f>
        <v>0</v>
      </c>
      <c r="J57" s="55">
        <f>SUMIFS('01 FY25 JE'!$P:$P,'01 FY25 JE'!$K:$K,'01 General'!$B57,'01 FY25 JE'!$B:$B,'01 General'!J$6)</f>
        <v>0</v>
      </c>
      <c r="K57" s="65">
        <f>SUM(I57:J57)</f>
        <v>0</v>
      </c>
      <c r="L57" s="55">
        <f>SUMIFS('01 FY25 JE'!$I:$I,'01 FY25 JE'!$D:$D,'01 General'!$B57,'01 FY25 JE'!$B:$B,'01 General'!L$6)</f>
        <v>0</v>
      </c>
      <c r="M57" s="55">
        <f>SUMIFS('01 FY25 JE'!$P:$P,'01 FY25 JE'!$K:$K,'01 General'!$B57,'01 FY25 JE'!$B:$B,'01 General'!M$6)</f>
        <v>0</v>
      </c>
      <c r="N57" s="65">
        <f>SUM(L57:M57)</f>
        <v>0</v>
      </c>
      <c r="O57" s="55">
        <f>SUMIFS('01 FY25 JE'!$I:$I,'01 FY25 JE'!$D:$D,'01 General'!$B57,'01 FY25 JE'!$B:$B,'01 General'!O$6)</f>
        <v>0</v>
      </c>
      <c r="P57" s="55">
        <f>SUMIFS('01 FY25 JE'!$P:$P,'01 FY25 JE'!$K:$K,'01 General'!$B57,'01 FY25 JE'!$B:$B,'01 General'!P$6)</f>
        <v>0</v>
      </c>
      <c r="Q57" s="65">
        <f>SUM(O57:P57)</f>
        <v>0</v>
      </c>
      <c r="R57" s="55">
        <f>SUMIFS('01 FY25 JE'!$I:$I,'01 FY25 JE'!$D:$D,'01 General'!$B57,'01 FY25 JE'!$B:$B,'01 General'!R$6)</f>
        <v>0</v>
      </c>
      <c r="S57" s="55">
        <f>SUMIFS('01 FY25 JE'!$P:$P,'01 FY25 JE'!$K:$K,'01 General'!$B57,'01 FY25 JE'!$B:$B,'01 General'!S$6)</f>
        <v>0</v>
      </c>
      <c r="T57" s="65">
        <f>SUM(R57:S57)</f>
        <v>0</v>
      </c>
      <c r="U57" s="55">
        <f>SUMIFS('01 FY25 JE'!$I:$I,'01 FY25 JE'!$D:$D,'01 General'!$B57,'01 FY25 JE'!$B:$B,'01 General'!U$6)</f>
        <v>0</v>
      </c>
      <c r="V57" s="55">
        <f>SUMIFS('01 FY25 JE'!$P:$P,'01 FY25 JE'!$K:$K,'01 General'!$B57,'01 FY25 JE'!$B:$B,'01 General'!V$6)</f>
        <v>0</v>
      </c>
      <c r="W57" s="55">
        <f>SUM(U57:V57)</f>
        <v>0</v>
      </c>
      <c r="X57" s="55">
        <f>SUMIFS('01 FY25 JE'!$I:$I,'01 FY25 JE'!$D:$D,'01 General'!$B57,'01 FY25 JE'!$B:$B,'01 General'!X$6)</f>
        <v>0</v>
      </c>
      <c r="Y57" s="55">
        <f>SUMIFS('01 FY25 JE'!$P:$P,'01 FY25 JE'!$K:$K,'01 General'!$B57,'01 FY25 JE'!$B:$B,'01 General'!Y$6)</f>
        <v>0</v>
      </c>
      <c r="Z57" s="55">
        <f>SUM(X57:Y57)</f>
        <v>0</v>
      </c>
      <c r="AA57" s="55">
        <f>SUMIFS('01 FY25 JE'!$I:$I,'01 FY25 JE'!$D:$D,'01 General'!$B57,'01 FY25 JE'!$B:$B,'01 General'!AA$6)</f>
        <v>0</v>
      </c>
      <c r="AB57" s="55">
        <f>SUMIFS('01 FY25 JE'!$P:$P,'01 FY25 JE'!$K:$K,'01 General'!$B57,'01 FY25 JE'!$B:$B,'01 General'!AB$6)</f>
        <v>0</v>
      </c>
      <c r="AC57" s="55">
        <f>SUM(AA57:AB57)</f>
        <v>0</v>
      </c>
      <c r="AD57" s="55">
        <f>SUMIFS('01 FY25 JE'!$I:$I,'01 FY25 JE'!$D:$D,'01 General'!$B57,'01 FY25 JE'!$B:$B,'01 General'!AD$6)</f>
        <v>0</v>
      </c>
      <c r="AE57" s="55">
        <f>SUMIFS('01 FY25 JE'!$P:$P,'01 FY25 JE'!$K:$K,'01 General'!$B57,'01 FY25 JE'!$B:$B,'01 General'!AE$6)</f>
        <v>0</v>
      </c>
      <c r="AF57" s="55">
        <f>SUM(AD57:AE57)</f>
        <v>0</v>
      </c>
      <c r="AG57" s="55">
        <f>SUMIFS('01 FY25 JE'!$I:$I,'01 FY25 JE'!$D:$D,'01 General'!$B57,'01 FY25 JE'!$B:$B,'01 General'!AG$6)</f>
        <v>0</v>
      </c>
      <c r="AH57" s="55">
        <f>SUMIFS('01 FY25 JE'!$P:$P,'01 FY25 JE'!$K:$K,'01 General'!$B57,'01 FY25 JE'!$B:$B,'01 General'!AH$6)</f>
        <v>0</v>
      </c>
      <c r="AI57" s="55">
        <f>SUM(AG57:AH57)</f>
        <v>0</v>
      </c>
      <c r="AJ57" s="55">
        <f>SUMIFS('01 FY25 JE'!$I:$I,'01 FY25 JE'!$D:$D,'01 General'!$B57,'01 FY25 JE'!$B:$B,'01 General'!AJ$6)</f>
        <v>0</v>
      </c>
      <c r="AK57" s="55">
        <f>SUMIFS('01 FY25 JE'!$P:$P,'01 FY25 JE'!$K:$K,'01 General'!$B57,'01 FY25 JE'!$B:$B,'01 General'!AK$6)</f>
        <v>0</v>
      </c>
      <c r="AL57" s="55">
        <f>SUM(AJ57:AK57)</f>
        <v>0</v>
      </c>
      <c r="AM57" s="55">
        <f>SUMIFS('01 FY25 JE'!$I:$I,'01 FY25 JE'!$D:$D,'01 General'!$B57,'01 FY25 JE'!$B:$B,'01 General'!AM$6)</f>
        <v>0</v>
      </c>
      <c r="AN57" s="55">
        <f>SUMIFS('01 FY25 JE'!$P:$P,'01 FY25 JE'!$K:$K,'01 General'!$B57,'01 FY25 JE'!$B:$B,'01 General'!AN$6)</f>
        <v>0</v>
      </c>
      <c r="AO57" s="55">
        <f>SUM(AM57:AN57)</f>
        <v>0</v>
      </c>
      <c r="AP57" s="67">
        <f>SUM(H57,K57,N57,Q57,T57,W57,Z57,AC57,AF57,AI57,AL57,AO57)</f>
        <v>0</v>
      </c>
    </row>
    <row r="58" spans="1:42">
      <c r="A58" s="14" t="str">
        <f>_xlfn.XLOOKUP(B58,'01 Sets'!C:C,'01 Sets'!B:B)</f>
        <v>Family</v>
      </c>
      <c r="B58" s="51" t="s">
        <v>134</v>
      </c>
      <c r="C58" s="51" t="str">
        <f>_xlfn.XLOOKUP($B58,'01 Sets'!$C:$C,'01 Sets'!D:D,0)</f>
        <v>Expenses - Family - Parents-In-Law</v>
      </c>
      <c r="D58" s="51" t="str">
        <f>_xlfn.XLOOKUP($B58,'01 Sets'!$C:$C,'01 Sets'!E:E,0)</f>
        <v>费用 - 家庭开支 - 姻亲</v>
      </c>
      <c r="E58" s="66">
        <v>0</v>
      </c>
      <c r="F58" s="55">
        <f>SUMIFS('01 FY25 JE'!$I:$I,'01 FY25 JE'!$D:$D,'01 General'!$B58,'01 FY25 JE'!$B:$B,'01 General'!F$6)</f>
        <v>0</v>
      </c>
      <c r="G58" s="55">
        <f>SUMIFS('01 FY25 JE'!$P:$P,'01 FY25 JE'!$K:$K,'01 General'!$B58,'01 FY25 JE'!$B:$B,'01 General'!G$6)</f>
        <v>0</v>
      </c>
      <c r="H58" s="65">
        <f t="shared" si="86"/>
        <v>0</v>
      </c>
      <c r="I58" s="55">
        <f>SUMIFS('01 FY25 JE'!$I:$I,'01 FY25 JE'!$D:$D,'01 General'!$B58,'01 FY25 JE'!$B:$B,'01 General'!I$6)</f>
        <v>0</v>
      </c>
      <c r="J58" s="55">
        <f>SUMIFS('01 FY25 JE'!$P:$P,'01 FY25 JE'!$K:$K,'01 General'!$B58,'01 FY25 JE'!$B:$B,'01 General'!J$6)</f>
        <v>0</v>
      </c>
      <c r="K58" s="65">
        <f t="shared" si="87"/>
        <v>0</v>
      </c>
      <c r="L58" s="55">
        <f>SUMIFS('01 FY25 JE'!$I:$I,'01 FY25 JE'!$D:$D,'01 General'!$B58,'01 FY25 JE'!$B:$B,'01 General'!L$6)</f>
        <v>0</v>
      </c>
      <c r="M58" s="55">
        <f>SUMIFS('01 FY25 JE'!$P:$P,'01 FY25 JE'!$K:$K,'01 General'!$B58,'01 FY25 JE'!$B:$B,'01 General'!M$6)</f>
        <v>0</v>
      </c>
      <c r="N58" s="65">
        <f t="shared" si="88"/>
        <v>0</v>
      </c>
      <c r="O58" s="55">
        <f>SUMIFS('01 FY25 JE'!$I:$I,'01 FY25 JE'!$D:$D,'01 General'!$B58,'01 FY25 JE'!$B:$B,'01 General'!O$6)</f>
        <v>0</v>
      </c>
      <c r="P58" s="55">
        <f>SUMIFS('01 FY25 JE'!$P:$P,'01 FY25 JE'!$K:$K,'01 General'!$B58,'01 FY25 JE'!$B:$B,'01 General'!P$6)</f>
        <v>0</v>
      </c>
      <c r="Q58" s="65">
        <f t="shared" si="89"/>
        <v>0</v>
      </c>
      <c r="R58" s="55">
        <f>SUMIFS('01 FY25 JE'!$I:$I,'01 FY25 JE'!$D:$D,'01 General'!$B58,'01 FY25 JE'!$B:$B,'01 General'!R$6)</f>
        <v>0</v>
      </c>
      <c r="S58" s="55">
        <f>SUMIFS('01 FY25 JE'!$P:$P,'01 FY25 JE'!$K:$K,'01 General'!$B58,'01 FY25 JE'!$B:$B,'01 General'!S$6)</f>
        <v>0</v>
      </c>
      <c r="T58" s="65">
        <f t="shared" si="90"/>
        <v>0</v>
      </c>
      <c r="U58" s="55">
        <f>SUMIFS('01 FY25 JE'!$I:$I,'01 FY25 JE'!$D:$D,'01 General'!$B58,'01 FY25 JE'!$B:$B,'01 General'!U$6)</f>
        <v>0</v>
      </c>
      <c r="V58" s="55">
        <f>SUMIFS('01 FY25 JE'!$P:$P,'01 FY25 JE'!$K:$K,'01 General'!$B58,'01 FY25 JE'!$B:$B,'01 General'!V$6)</f>
        <v>0</v>
      </c>
      <c r="W58" s="55">
        <f t="shared" si="91"/>
        <v>0</v>
      </c>
      <c r="X58" s="55">
        <f>SUMIFS('01 FY25 JE'!$I:$I,'01 FY25 JE'!$D:$D,'01 General'!$B58,'01 FY25 JE'!$B:$B,'01 General'!X$6)</f>
        <v>0</v>
      </c>
      <c r="Y58" s="55">
        <f>SUMIFS('01 FY25 JE'!$P:$P,'01 FY25 JE'!$K:$K,'01 General'!$B58,'01 FY25 JE'!$B:$B,'01 General'!Y$6)</f>
        <v>0</v>
      </c>
      <c r="Z58" s="55">
        <f t="shared" si="92"/>
        <v>0</v>
      </c>
      <c r="AA58" s="55">
        <f>SUMIFS('01 FY25 JE'!$I:$I,'01 FY25 JE'!$D:$D,'01 General'!$B58,'01 FY25 JE'!$B:$B,'01 General'!AA$6)</f>
        <v>0</v>
      </c>
      <c r="AB58" s="55">
        <f>SUMIFS('01 FY25 JE'!$P:$P,'01 FY25 JE'!$K:$K,'01 General'!$B58,'01 FY25 JE'!$B:$B,'01 General'!AB$6)</f>
        <v>0</v>
      </c>
      <c r="AC58" s="55">
        <f t="shared" si="93"/>
        <v>0</v>
      </c>
      <c r="AD58" s="55">
        <f>SUMIFS('01 FY25 JE'!$I:$I,'01 FY25 JE'!$D:$D,'01 General'!$B58,'01 FY25 JE'!$B:$B,'01 General'!AD$6)</f>
        <v>0</v>
      </c>
      <c r="AE58" s="55">
        <f>SUMIFS('01 FY25 JE'!$P:$P,'01 FY25 JE'!$K:$K,'01 General'!$B58,'01 FY25 JE'!$B:$B,'01 General'!AE$6)</f>
        <v>0</v>
      </c>
      <c r="AF58" s="55">
        <f t="shared" si="94"/>
        <v>0</v>
      </c>
      <c r="AG58" s="55">
        <f>SUMIFS('01 FY25 JE'!$I:$I,'01 FY25 JE'!$D:$D,'01 General'!$B58,'01 FY25 JE'!$B:$B,'01 General'!AG$6)</f>
        <v>0</v>
      </c>
      <c r="AH58" s="55">
        <f>SUMIFS('01 FY25 JE'!$P:$P,'01 FY25 JE'!$K:$K,'01 General'!$B58,'01 FY25 JE'!$B:$B,'01 General'!AH$6)</f>
        <v>0</v>
      </c>
      <c r="AI58" s="55">
        <f t="shared" si="95"/>
        <v>0</v>
      </c>
      <c r="AJ58" s="55">
        <f>SUMIFS('01 FY25 JE'!$I:$I,'01 FY25 JE'!$D:$D,'01 General'!$B58,'01 FY25 JE'!$B:$B,'01 General'!AJ$6)</f>
        <v>0</v>
      </c>
      <c r="AK58" s="55">
        <f>SUMIFS('01 FY25 JE'!$P:$P,'01 FY25 JE'!$K:$K,'01 General'!$B58,'01 FY25 JE'!$B:$B,'01 General'!AK$6)</f>
        <v>0</v>
      </c>
      <c r="AL58" s="55">
        <f t="shared" si="96"/>
        <v>0</v>
      </c>
      <c r="AM58" s="55">
        <f>SUMIFS('01 FY25 JE'!$I:$I,'01 FY25 JE'!$D:$D,'01 General'!$B58,'01 FY25 JE'!$B:$B,'01 General'!AM$6)</f>
        <v>0</v>
      </c>
      <c r="AN58" s="55">
        <f>SUMIFS('01 FY25 JE'!$P:$P,'01 FY25 JE'!$K:$K,'01 General'!$B58,'01 FY25 JE'!$B:$B,'01 General'!AN$6)</f>
        <v>0</v>
      </c>
      <c r="AO58" s="55">
        <f t="shared" si="97"/>
        <v>0</v>
      </c>
      <c r="AP58" s="67">
        <f t="shared" si="98"/>
        <v>0</v>
      </c>
    </row>
    <row r="59" spans="1:42">
      <c r="A59" s="14" t="str">
        <f>_xlfn.XLOOKUP(B59,'01 Sets'!C:C,'01 Sets'!B:B)</f>
        <v>Investment Income</v>
      </c>
      <c r="B59" s="51" t="s">
        <v>137</v>
      </c>
      <c r="C59" s="51" t="str">
        <f>_xlfn.XLOOKUP($B59,'01 Sets'!$C:$C,'01 Sets'!D:D,0)</f>
        <v>Investment Income</v>
      </c>
      <c r="D59" s="51" t="str">
        <f>_xlfn.XLOOKUP($B59,'01 Sets'!$C:$C,'01 Sets'!E:E,0)</f>
        <v>投资收益</v>
      </c>
      <c r="E59" s="66">
        <v>0</v>
      </c>
      <c r="F59" s="55">
        <f>SUMIFS('01 FY25 JE'!$I:$I,'01 FY25 JE'!$D:$D,'01 General'!$B59,'01 FY25 JE'!$B:$B,'01 General'!F$6)</f>
        <v>0</v>
      </c>
      <c r="G59" s="55">
        <f>SUMIFS('01 FY25 JE'!$P:$P,'01 FY25 JE'!$K:$K,'01 General'!$B59,'01 FY25 JE'!$B:$B,'01 General'!G$6)</f>
        <v>0</v>
      </c>
      <c r="H59" s="65">
        <f t="shared" si="86"/>
        <v>0</v>
      </c>
      <c r="I59" s="55">
        <f>SUMIFS('01 FY25 JE'!$I:$I,'01 FY25 JE'!$D:$D,'01 General'!$B59,'01 FY25 JE'!$B:$B,'01 General'!I$6)</f>
        <v>0</v>
      </c>
      <c r="J59" s="55">
        <f>SUMIFS('01 FY25 JE'!$P:$P,'01 FY25 JE'!$K:$K,'01 General'!$B59,'01 FY25 JE'!$B:$B,'01 General'!J$6)</f>
        <v>0</v>
      </c>
      <c r="K59" s="65">
        <f t="shared" si="87"/>
        <v>0</v>
      </c>
      <c r="L59" s="55">
        <f>SUMIFS('01 FY25 JE'!$I:$I,'01 FY25 JE'!$D:$D,'01 General'!$B59,'01 FY25 JE'!$B:$B,'01 General'!L$6)</f>
        <v>0</v>
      </c>
      <c r="M59" s="55">
        <f>SUMIFS('01 FY25 JE'!$P:$P,'01 FY25 JE'!$K:$K,'01 General'!$B59,'01 FY25 JE'!$B:$B,'01 General'!M$6)</f>
        <v>0</v>
      </c>
      <c r="N59" s="65">
        <f t="shared" si="88"/>
        <v>0</v>
      </c>
      <c r="O59" s="55">
        <f>SUMIFS('01 FY25 JE'!$I:$I,'01 FY25 JE'!$D:$D,'01 General'!$B59,'01 FY25 JE'!$B:$B,'01 General'!O$6)</f>
        <v>0</v>
      </c>
      <c r="P59" s="55">
        <f>SUMIFS('01 FY25 JE'!$P:$P,'01 FY25 JE'!$K:$K,'01 General'!$B59,'01 FY25 JE'!$B:$B,'01 General'!P$6)</f>
        <v>0</v>
      </c>
      <c r="Q59" s="65">
        <f t="shared" si="89"/>
        <v>0</v>
      </c>
      <c r="R59" s="55">
        <f>SUMIFS('01 FY25 JE'!$I:$I,'01 FY25 JE'!$D:$D,'01 General'!$B59,'01 FY25 JE'!$B:$B,'01 General'!R$6)</f>
        <v>0</v>
      </c>
      <c r="S59" s="55">
        <f>SUMIFS('01 FY25 JE'!$P:$P,'01 FY25 JE'!$K:$K,'01 General'!$B59,'01 FY25 JE'!$B:$B,'01 General'!S$6)</f>
        <v>0</v>
      </c>
      <c r="T59" s="65">
        <f t="shared" si="90"/>
        <v>0</v>
      </c>
      <c r="U59" s="55">
        <f>SUMIFS('01 FY25 JE'!$I:$I,'01 FY25 JE'!$D:$D,'01 General'!$B59,'01 FY25 JE'!$B:$B,'01 General'!U$6)</f>
        <v>0</v>
      </c>
      <c r="V59" s="55">
        <f>SUMIFS('01 FY25 JE'!$P:$P,'01 FY25 JE'!$K:$K,'01 General'!$B59,'01 FY25 JE'!$B:$B,'01 General'!V$6)</f>
        <v>0</v>
      </c>
      <c r="W59" s="55">
        <f t="shared" si="91"/>
        <v>0</v>
      </c>
      <c r="X59" s="55">
        <f>SUMIFS('01 FY25 JE'!$I:$I,'01 FY25 JE'!$D:$D,'01 General'!$B59,'01 FY25 JE'!$B:$B,'01 General'!X$6)</f>
        <v>0</v>
      </c>
      <c r="Y59" s="55">
        <f>SUMIFS('01 FY25 JE'!$P:$P,'01 FY25 JE'!$K:$K,'01 General'!$B59,'01 FY25 JE'!$B:$B,'01 General'!Y$6)</f>
        <v>0</v>
      </c>
      <c r="Z59" s="55">
        <f t="shared" si="92"/>
        <v>0</v>
      </c>
      <c r="AA59" s="55">
        <f>SUMIFS('01 FY25 JE'!$I:$I,'01 FY25 JE'!$D:$D,'01 General'!$B59,'01 FY25 JE'!$B:$B,'01 General'!AA$6)</f>
        <v>0</v>
      </c>
      <c r="AB59" s="55">
        <f>SUMIFS('01 FY25 JE'!$P:$P,'01 FY25 JE'!$K:$K,'01 General'!$B59,'01 FY25 JE'!$B:$B,'01 General'!AB$6)</f>
        <v>0</v>
      </c>
      <c r="AC59" s="55">
        <f t="shared" si="93"/>
        <v>0</v>
      </c>
      <c r="AD59" s="55">
        <f>SUMIFS('01 FY25 JE'!$I:$I,'01 FY25 JE'!$D:$D,'01 General'!$B59,'01 FY25 JE'!$B:$B,'01 General'!AD$6)</f>
        <v>0</v>
      </c>
      <c r="AE59" s="55">
        <f>SUMIFS('01 FY25 JE'!$P:$P,'01 FY25 JE'!$K:$K,'01 General'!$B59,'01 FY25 JE'!$B:$B,'01 General'!AE$6)</f>
        <v>0</v>
      </c>
      <c r="AF59" s="55">
        <f t="shared" si="94"/>
        <v>0</v>
      </c>
      <c r="AG59" s="55">
        <f>SUMIFS('01 FY25 JE'!$I:$I,'01 FY25 JE'!$D:$D,'01 General'!$B59,'01 FY25 JE'!$B:$B,'01 General'!AG$6)</f>
        <v>0</v>
      </c>
      <c r="AH59" s="55">
        <f>SUMIFS('01 FY25 JE'!$P:$P,'01 FY25 JE'!$K:$K,'01 General'!$B59,'01 FY25 JE'!$B:$B,'01 General'!AH$6)</f>
        <v>0</v>
      </c>
      <c r="AI59" s="55">
        <f t="shared" si="95"/>
        <v>0</v>
      </c>
      <c r="AJ59" s="55">
        <f>SUMIFS('01 FY25 JE'!$I:$I,'01 FY25 JE'!$D:$D,'01 General'!$B59,'01 FY25 JE'!$B:$B,'01 General'!AJ$6)</f>
        <v>0</v>
      </c>
      <c r="AK59" s="55">
        <f>SUMIFS('01 FY25 JE'!$P:$P,'01 FY25 JE'!$K:$K,'01 General'!$B59,'01 FY25 JE'!$B:$B,'01 General'!AK$6)</f>
        <v>0</v>
      </c>
      <c r="AL59" s="55">
        <f t="shared" si="96"/>
        <v>0</v>
      </c>
      <c r="AM59" s="55">
        <f>SUMIFS('01 FY25 JE'!$I:$I,'01 FY25 JE'!$D:$D,'01 General'!$B59,'01 FY25 JE'!$B:$B,'01 General'!AM$6)</f>
        <v>0</v>
      </c>
      <c r="AN59" s="55">
        <f>SUMIFS('01 FY25 JE'!$P:$P,'01 FY25 JE'!$K:$K,'01 General'!$B59,'01 FY25 JE'!$B:$B,'01 General'!AN$6)</f>
        <v>0</v>
      </c>
      <c r="AO59" s="55">
        <f t="shared" si="97"/>
        <v>0</v>
      </c>
      <c r="AP59" s="67">
        <f t="shared" si="98"/>
        <v>0</v>
      </c>
    </row>
    <row r="60" spans="1:42">
      <c r="A60" s="14" t="str">
        <f>_xlfn.XLOOKUP(B60,'01 Sets'!C:C,'01 Sets'!B:B)</f>
        <v>Interest Income</v>
      </c>
      <c r="B60" s="81" t="s">
        <v>291</v>
      </c>
      <c r="C60" s="51" t="str">
        <f>_xlfn.XLOOKUP($B60,'01 Sets'!$C:$C,'01 Sets'!D:D,0)</f>
        <v>Interest Income</v>
      </c>
      <c r="D60" s="51" t="str">
        <f>_xlfn.XLOOKUP($B60,'01 Sets'!$C:$C,'01 Sets'!E:E,0)</f>
        <v>利息收入</v>
      </c>
      <c r="E60" s="66">
        <v>0</v>
      </c>
      <c r="F60" s="55">
        <f>SUMIFS('01 FY25 JE'!$I:$I,'01 FY25 JE'!$D:$D,'01 General'!$B60,'01 FY25 JE'!$B:$B,'01 General'!F$6)</f>
        <v>0</v>
      </c>
      <c r="G60" s="55">
        <f>SUMIFS('01 FY25 JE'!$P:$P,'01 FY25 JE'!$K:$K,'01 General'!$B60,'01 FY25 JE'!$B:$B,'01 General'!G$6)</f>
        <v>0</v>
      </c>
      <c r="H60" s="65">
        <f t="shared" ref="H60" si="99">SUM(F60:G60)</f>
        <v>0</v>
      </c>
      <c r="I60" s="55">
        <f>SUMIFS('01 FY25 JE'!$I:$I,'01 FY25 JE'!$D:$D,'01 General'!$B60,'01 FY25 JE'!$B:$B,'01 General'!I$6)</f>
        <v>0</v>
      </c>
      <c r="J60" s="55">
        <f>SUMIFS('01 FY25 JE'!$P:$P,'01 FY25 JE'!$K:$K,'01 General'!$B60,'01 FY25 JE'!$B:$B,'01 General'!J$6)</f>
        <v>0</v>
      </c>
      <c r="K60" s="65">
        <f t="shared" ref="K60" si="100">SUM(I60:J60)</f>
        <v>0</v>
      </c>
      <c r="L60" s="55">
        <f>SUMIFS('01 FY25 JE'!$I:$I,'01 FY25 JE'!$D:$D,'01 General'!$B60,'01 FY25 JE'!$B:$B,'01 General'!L$6)</f>
        <v>0</v>
      </c>
      <c r="M60" s="55">
        <f>SUMIFS('01 FY25 JE'!$P:$P,'01 FY25 JE'!$K:$K,'01 General'!$B60,'01 FY25 JE'!$B:$B,'01 General'!M$6)</f>
        <v>0</v>
      </c>
      <c r="N60" s="65">
        <f t="shared" ref="N60" si="101">SUM(L60:M60)</f>
        <v>0</v>
      </c>
      <c r="O60" s="55">
        <f>SUMIFS('01 FY25 JE'!$I:$I,'01 FY25 JE'!$D:$D,'01 General'!$B60,'01 FY25 JE'!$B:$B,'01 General'!O$6)</f>
        <v>0</v>
      </c>
      <c r="P60" s="55">
        <f>SUMIFS('01 FY25 JE'!$P:$P,'01 FY25 JE'!$K:$K,'01 General'!$B60,'01 FY25 JE'!$B:$B,'01 General'!P$6)</f>
        <v>0</v>
      </c>
      <c r="Q60" s="65">
        <f t="shared" ref="Q60" si="102">SUM(O60:P60)</f>
        <v>0</v>
      </c>
      <c r="R60" s="55">
        <f>SUMIFS('01 FY25 JE'!$I:$I,'01 FY25 JE'!$D:$D,'01 General'!$B60,'01 FY25 JE'!$B:$B,'01 General'!R$6)</f>
        <v>0</v>
      </c>
      <c r="S60" s="55">
        <f>SUMIFS('01 FY25 JE'!$P:$P,'01 FY25 JE'!$K:$K,'01 General'!$B60,'01 FY25 JE'!$B:$B,'01 General'!S$6)</f>
        <v>0</v>
      </c>
      <c r="T60" s="65">
        <f t="shared" ref="T60" si="103">SUM(R60:S60)</f>
        <v>0</v>
      </c>
      <c r="U60" s="55">
        <f>SUMIFS('01 FY25 JE'!$I:$I,'01 FY25 JE'!$D:$D,'01 General'!$B60,'01 FY25 JE'!$B:$B,'01 General'!U$6)</f>
        <v>0</v>
      </c>
      <c r="V60" s="55">
        <f>SUMIFS('01 FY25 JE'!$P:$P,'01 FY25 JE'!$K:$K,'01 General'!$B60,'01 FY25 JE'!$B:$B,'01 General'!V$6)</f>
        <v>0</v>
      </c>
      <c r="W60" s="55">
        <f t="shared" ref="W60" si="104">SUM(U60:V60)</f>
        <v>0</v>
      </c>
      <c r="X60" s="55">
        <f>SUMIFS('01 FY25 JE'!$I:$I,'01 FY25 JE'!$D:$D,'01 General'!$B60,'01 FY25 JE'!$B:$B,'01 General'!X$6)</f>
        <v>0</v>
      </c>
      <c r="Y60" s="55">
        <f>SUMIFS('01 FY25 JE'!$P:$P,'01 FY25 JE'!$K:$K,'01 General'!$B60,'01 FY25 JE'!$B:$B,'01 General'!Y$6)</f>
        <v>0</v>
      </c>
      <c r="Z60" s="55">
        <f t="shared" ref="Z60" si="105">SUM(X60:Y60)</f>
        <v>0</v>
      </c>
      <c r="AA60" s="55">
        <f>SUMIFS('01 FY25 JE'!$I:$I,'01 FY25 JE'!$D:$D,'01 General'!$B60,'01 FY25 JE'!$B:$B,'01 General'!AA$6)</f>
        <v>0</v>
      </c>
      <c r="AB60" s="55">
        <f>SUMIFS('01 FY25 JE'!$P:$P,'01 FY25 JE'!$K:$K,'01 General'!$B60,'01 FY25 JE'!$B:$B,'01 General'!AB$6)</f>
        <v>0</v>
      </c>
      <c r="AC60" s="55">
        <f t="shared" ref="AC60" si="106">SUM(AA60:AB60)</f>
        <v>0</v>
      </c>
      <c r="AD60" s="55">
        <f>SUMIFS('01 FY25 JE'!$I:$I,'01 FY25 JE'!$D:$D,'01 General'!$B60,'01 FY25 JE'!$B:$B,'01 General'!AD$6)</f>
        <v>0</v>
      </c>
      <c r="AE60" s="55">
        <f>SUMIFS('01 FY25 JE'!$P:$P,'01 FY25 JE'!$K:$K,'01 General'!$B60,'01 FY25 JE'!$B:$B,'01 General'!AE$6)</f>
        <v>0</v>
      </c>
      <c r="AF60" s="55">
        <f t="shared" ref="AF60" si="107">SUM(AD60:AE60)</f>
        <v>0</v>
      </c>
      <c r="AG60" s="55">
        <f>SUMIFS('01 FY25 JE'!$I:$I,'01 FY25 JE'!$D:$D,'01 General'!$B60,'01 FY25 JE'!$B:$B,'01 General'!AG$6)</f>
        <v>0</v>
      </c>
      <c r="AH60" s="55">
        <f>SUMIFS('01 FY25 JE'!$P:$P,'01 FY25 JE'!$K:$K,'01 General'!$B60,'01 FY25 JE'!$B:$B,'01 General'!AH$6)</f>
        <v>0</v>
      </c>
      <c r="AI60" s="55">
        <f t="shared" ref="AI60" si="108">SUM(AG60:AH60)</f>
        <v>0</v>
      </c>
      <c r="AJ60" s="55">
        <f>SUMIFS('01 FY25 JE'!$I:$I,'01 FY25 JE'!$D:$D,'01 General'!$B60,'01 FY25 JE'!$B:$B,'01 General'!AJ$6)</f>
        <v>0</v>
      </c>
      <c r="AK60" s="55">
        <f>SUMIFS('01 FY25 JE'!$P:$P,'01 FY25 JE'!$K:$K,'01 General'!$B60,'01 FY25 JE'!$B:$B,'01 General'!AK$6)</f>
        <v>0</v>
      </c>
      <c r="AL60" s="55">
        <f t="shared" ref="AL60" si="109">SUM(AJ60:AK60)</f>
        <v>0</v>
      </c>
      <c r="AM60" s="55">
        <f>SUMIFS('01 FY25 JE'!$I:$I,'01 FY25 JE'!$D:$D,'01 General'!$B60,'01 FY25 JE'!$B:$B,'01 General'!AM$6)</f>
        <v>0</v>
      </c>
      <c r="AN60" s="55">
        <f>SUMIFS('01 FY25 JE'!$P:$P,'01 FY25 JE'!$K:$K,'01 General'!$B60,'01 FY25 JE'!$B:$B,'01 General'!AN$6)</f>
        <v>0</v>
      </c>
      <c r="AO60" s="55">
        <f t="shared" ref="AO60" si="110">SUM(AM60:AN60)</f>
        <v>0</v>
      </c>
      <c r="AP60" s="67">
        <f t="shared" ref="AP60" si="111">SUM(H60,K60,N60,Q60,T60,W60,Z60,AC60,AF60,AI60,AL60,AO60)</f>
        <v>0</v>
      </c>
    </row>
    <row r="61" spans="1:42">
      <c r="A61" s="14" t="str">
        <f>_xlfn.XLOOKUP(B61,'01 Sets'!C:C,'01 Sets'!B:B)</f>
        <v>H-Fund Keep</v>
      </c>
      <c r="B61" s="51" t="s">
        <v>140</v>
      </c>
      <c r="C61" s="51" t="str">
        <f>_xlfn.XLOOKUP($B61,'01 Sets'!$C:$C,'01 Sets'!D:D,0)</f>
        <v>H-Fund Keeping</v>
      </c>
      <c r="D61" s="51" t="str">
        <f>_xlfn.XLOOKUP($B61,'01 Sets'!$C:$C,'01 Sets'!E:E,0)</f>
        <v>住房公积金 - 当期留存</v>
      </c>
      <c r="E61" s="66">
        <v>0</v>
      </c>
      <c r="F61" s="55">
        <f>SUMIFS('01 FY25 JE'!$I:$I,'01 FY25 JE'!$D:$D,'01 General'!$B61,'01 FY25 JE'!$B:$B,'01 General'!F$6)</f>
        <v>0</v>
      </c>
      <c r="G61" s="55">
        <f>SUMIFS('01 FY25 JE'!$P:$P,'01 FY25 JE'!$K:$K,'01 General'!$B61,'01 FY25 JE'!$B:$B,'01 General'!G$6)</f>
        <v>0</v>
      </c>
      <c r="H61" s="65">
        <f t="shared" si="86"/>
        <v>0</v>
      </c>
      <c r="I61" s="55">
        <f>SUMIFS('01 FY25 JE'!$I:$I,'01 FY25 JE'!$D:$D,'01 General'!$B61,'01 FY25 JE'!$B:$B,'01 General'!I$6)</f>
        <v>0</v>
      </c>
      <c r="J61" s="55">
        <f>SUMIFS('01 FY25 JE'!$P:$P,'01 FY25 JE'!$K:$K,'01 General'!$B61,'01 FY25 JE'!$B:$B,'01 General'!J$6)</f>
        <v>0</v>
      </c>
      <c r="K61" s="65">
        <f t="shared" si="87"/>
        <v>0</v>
      </c>
      <c r="L61" s="55">
        <f>SUMIFS('01 FY25 JE'!$I:$I,'01 FY25 JE'!$D:$D,'01 General'!$B61,'01 FY25 JE'!$B:$B,'01 General'!L$6)</f>
        <v>0</v>
      </c>
      <c r="M61" s="55">
        <f>SUMIFS('01 FY25 JE'!$P:$P,'01 FY25 JE'!$K:$K,'01 General'!$B61,'01 FY25 JE'!$B:$B,'01 General'!M$6)</f>
        <v>0</v>
      </c>
      <c r="N61" s="65">
        <f t="shared" si="88"/>
        <v>0</v>
      </c>
      <c r="O61" s="55">
        <f>SUMIFS('01 FY25 JE'!$I:$I,'01 FY25 JE'!$D:$D,'01 General'!$B61,'01 FY25 JE'!$B:$B,'01 General'!O$6)</f>
        <v>0</v>
      </c>
      <c r="P61" s="55">
        <f>SUMIFS('01 FY25 JE'!$P:$P,'01 FY25 JE'!$K:$K,'01 General'!$B61,'01 FY25 JE'!$B:$B,'01 General'!P$6)</f>
        <v>0</v>
      </c>
      <c r="Q61" s="65">
        <f t="shared" si="89"/>
        <v>0</v>
      </c>
      <c r="R61" s="55">
        <f>SUMIFS('01 FY25 JE'!$I:$I,'01 FY25 JE'!$D:$D,'01 General'!$B61,'01 FY25 JE'!$B:$B,'01 General'!R$6)</f>
        <v>0</v>
      </c>
      <c r="S61" s="55">
        <f>SUMIFS('01 FY25 JE'!$P:$P,'01 FY25 JE'!$K:$K,'01 General'!$B61,'01 FY25 JE'!$B:$B,'01 General'!S$6)</f>
        <v>0</v>
      </c>
      <c r="T61" s="65">
        <f t="shared" si="90"/>
        <v>0</v>
      </c>
      <c r="U61" s="55">
        <f>SUMIFS('01 FY25 JE'!$I:$I,'01 FY25 JE'!$D:$D,'01 General'!$B61,'01 FY25 JE'!$B:$B,'01 General'!U$6)</f>
        <v>0</v>
      </c>
      <c r="V61" s="55">
        <f>SUMIFS('01 FY25 JE'!$P:$P,'01 FY25 JE'!$K:$K,'01 General'!$B61,'01 FY25 JE'!$B:$B,'01 General'!V$6)</f>
        <v>0</v>
      </c>
      <c r="W61" s="55">
        <f t="shared" si="91"/>
        <v>0</v>
      </c>
      <c r="X61" s="55">
        <f>SUMIFS('01 FY25 JE'!$I:$I,'01 FY25 JE'!$D:$D,'01 General'!$B61,'01 FY25 JE'!$B:$B,'01 General'!X$6)</f>
        <v>0</v>
      </c>
      <c r="Y61" s="55">
        <f>SUMIFS('01 FY25 JE'!$P:$P,'01 FY25 JE'!$K:$K,'01 General'!$B61,'01 FY25 JE'!$B:$B,'01 General'!Y$6)</f>
        <v>0</v>
      </c>
      <c r="Z61" s="55">
        <f t="shared" si="92"/>
        <v>0</v>
      </c>
      <c r="AA61" s="55">
        <f>SUMIFS('01 FY25 JE'!$I:$I,'01 FY25 JE'!$D:$D,'01 General'!$B61,'01 FY25 JE'!$B:$B,'01 General'!AA$6)</f>
        <v>0</v>
      </c>
      <c r="AB61" s="55">
        <f>SUMIFS('01 FY25 JE'!$P:$P,'01 FY25 JE'!$K:$K,'01 General'!$B61,'01 FY25 JE'!$B:$B,'01 General'!AB$6)</f>
        <v>0</v>
      </c>
      <c r="AC61" s="55">
        <f t="shared" si="93"/>
        <v>0</v>
      </c>
      <c r="AD61" s="55">
        <f>SUMIFS('01 FY25 JE'!$I:$I,'01 FY25 JE'!$D:$D,'01 General'!$B61,'01 FY25 JE'!$B:$B,'01 General'!AD$6)</f>
        <v>0</v>
      </c>
      <c r="AE61" s="55">
        <f>SUMIFS('01 FY25 JE'!$P:$P,'01 FY25 JE'!$K:$K,'01 General'!$B61,'01 FY25 JE'!$B:$B,'01 General'!AE$6)</f>
        <v>0</v>
      </c>
      <c r="AF61" s="55">
        <f t="shared" si="94"/>
        <v>0</v>
      </c>
      <c r="AG61" s="55">
        <f>SUMIFS('01 FY25 JE'!$I:$I,'01 FY25 JE'!$D:$D,'01 General'!$B61,'01 FY25 JE'!$B:$B,'01 General'!AG$6)</f>
        <v>0</v>
      </c>
      <c r="AH61" s="55">
        <f>SUMIFS('01 FY25 JE'!$P:$P,'01 FY25 JE'!$K:$K,'01 General'!$B61,'01 FY25 JE'!$B:$B,'01 General'!AH$6)</f>
        <v>0</v>
      </c>
      <c r="AI61" s="55">
        <f t="shared" si="95"/>
        <v>0</v>
      </c>
      <c r="AJ61" s="55">
        <f>SUMIFS('01 FY25 JE'!$I:$I,'01 FY25 JE'!$D:$D,'01 General'!$B61,'01 FY25 JE'!$B:$B,'01 General'!AJ$6)</f>
        <v>0</v>
      </c>
      <c r="AK61" s="55">
        <f>SUMIFS('01 FY25 JE'!$P:$P,'01 FY25 JE'!$K:$K,'01 General'!$B61,'01 FY25 JE'!$B:$B,'01 General'!AK$6)</f>
        <v>0</v>
      </c>
      <c r="AL61" s="55">
        <f t="shared" si="96"/>
        <v>0</v>
      </c>
      <c r="AM61" s="55">
        <f>SUMIFS('01 FY25 JE'!$I:$I,'01 FY25 JE'!$D:$D,'01 General'!$B61,'01 FY25 JE'!$B:$B,'01 General'!AM$6)</f>
        <v>0</v>
      </c>
      <c r="AN61" s="55">
        <f>SUMIFS('01 FY25 JE'!$P:$P,'01 FY25 JE'!$K:$K,'01 General'!$B61,'01 FY25 JE'!$B:$B,'01 General'!AN$6)</f>
        <v>0</v>
      </c>
      <c r="AO61" s="55">
        <f t="shared" si="97"/>
        <v>0</v>
      </c>
      <c r="AP61" s="67">
        <f t="shared" si="98"/>
        <v>0</v>
      </c>
    </row>
    <row r="62" spans="1:42">
      <c r="A62" s="14" t="str">
        <f>_xlfn.XLOOKUP(B62,'01 Sets'!C:C,'01 Sets'!B:B)</f>
        <v>Exchange Gain/(Loss)</v>
      </c>
      <c r="B62" s="51" t="s">
        <v>144</v>
      </c>
      <c r="C62" s="51" t="str">
        <f>_xlfn.XLOOKUP($B62,'01 Sets'!$C:$C,'01 Sets'!D:D,0)</f>
        <v>Exchange Gain &amp; Losses</v>
      </c>
      <c r="D62" s="51" t="str">
        <f>_xlfn.XLOOKUP($B62,'01 Sets'!$C:$C,'01 Sets'!E:E,0)</f>
        <v>汇兑损益</v>
      </c>
      <c r="E62" s="66">
        <v>0</v>
      </c>
      <c r="F62" s="55">
        <f>SUMIFS('01 FY25 JE'!$I:$I,'01 FY25 JE'!$D:$D,'01 General'!$B62,'01 FY25 JE'!$B:$B,'01 General'!F$6)</f>
        <v>0</v>
      </c>
      <c r="G62" s="55">
        <f>SUMIFS('01 FY25 JE'!$P:$P,'01 FY25 JE'!$K:$K,'01 General'!$B62,'01 FY25 JE'!$B:$B,'01 General'!G$6)</f>
        <v>0</v>
      </c>
      <c r="H62" s="65">
        <f t="shared" si="86"/>
        <v>0</v>
      </c>
      <c r="I62" s="55">
        <f>SUMIFS('01 FY25 JE'!$I:$I,'01 FY25 JE'!$D:$D,'01 General'!$B62,'01 FY25 JE'!$B:$B,'01 General'!I$6)</f>
        <v>0</v>
      </c>
      <c r="J62" s="55">
        <f>SUMIFS('01 FY25 JE'!$P:$P,'01 FY25 JE'!$K:$K,'01 General'!$B62,'01 FY25 JE'!$B:$B,'01 General'!J$6)</f>
        <v>0</v>
      </c>
      <c r="K62" s="65">
        <f t="shared" si="87"/>
        <v>0</v>
      </c>
      <c r="L62" s="55">
        <f>SUMIFS('01 FY25 JE'!$I:$I,'01 FY25 JE'!$D:$D,'01 General'!$B62,'01 FY25 JE'!$B:$B,'01 General'!L$6)</f>
        <v>0</v>
      </c>
      <c r="M62" s="55">
        <f>SUMIFS('01 FY25 JE'!$P:$P,'01 FY25 JE'!$K:$K,'01 General'!$B62,'01 FY25 JE'!$B:$B,'01 General'!M$6)</f>
        <v>0</v>
      </c>
      <c r="N62" s="65">
        <f t="shared" si="88"/>
        <v>0</v>
      </c>
      <c r="O62" s="55">
        <f>SUMIFS('01 FY25 JE'!$I:$I,'01 FY25 JE'!$D:$D,'01 General'!$B62,'01 FY25 JE'!$B:$B,'01 General'!O$6)</f>
        <v>0</v>
      </c>
      <c r="P62" s="55">
        <f>SUMIFS('01 FY25 JE'!$P:$P,'01 FY25 JE'!$K:$K,'01 General'!$B62,'01 FY25 JE'!$B:$B,'01 General'!P$6)</f>
        <v>0</v>
      </c>
      <c r="Q62" s="65">
        <f t="shared" si="89"/>
        <v>0</v>
      </c>
      <c r="R62" s="55">
        <f>SUMIFS('01 FY25 JE'!$I:$I,'01 FY25 JE'!$D:$D,'01 General'!$B62,'01 FY25 JE'!$B:$B,'01 General'!R$6)</f>
        <v>0</v>
      </c>
      <c r="S62" s="55">
        <f>SUMIFS('01 FY25 JE'!$P:$P,'01 FY25 JE'!$K:$K,'01 General'!$B62,'01 FY25 JE'!$B:$B,'01 General'!S$6)</f>
        <v>0</v>
      </c>
      <c r="T62" s="65">
        <f t="shared" si="90"/>
        <v>0</v>
      </c>
      <c r="U62" s="55">
        <f>SUMIFS('01 FY25 JE'!$I:$I,'01 FY25 JE'!$D:$D,'01 General'!$B62,'01 FY25 JE'!$B:$B,'01 General'!U$6)</f>
        <v>0</v>
      </c>
      <c r="V62" s="55">
        <f>SUMIFS('01 FY25 JE'!$P:$P,'01 FY25 JE'!$K:$K,'01 General'!$B62,'01 FY25 JE'!$B:$B,'01 General'!V$6)</f>
        <v>0</v>
      </c>
      <c r="W62" s="55">
        <f t="shared" si="91"/>
        <v>0</v>
      </c>
      <c r="X62" s="55">
        <f>SUMIFS('01 FY25 JE'!$I:$I,'01 FY25 JE'!$D:$D,'01 General'!$B62,'01 FY25 JE'!$B:$B,'01 General'!X$6)</f>
        <v>0</v>
      </c>
      <c r="Y62" s="55">
        <f>SUMIFS('01 FY25 JE'!$P:$P,'01 FY25 JE'!$K:$K,'01 General'!$B62,'01 FY25 JE'!$B:$B,'01 General'!Y$6)</f>
        <v>0</v>
      </c>
      <c r="Z62" s="55">
        <f t="shared" si="92"/>
        <v>0</v>
      </c>
      <c r="AA62" s="55">
        <f>SUMIFS('01 FY25 JE'!$I:$I,'01 FY25 JE'!$D:$D,'01 General'!$B62,'01 FY25 JE'!$B:$B,'01 General'!AA$6)</f>
        <v>0</v>
      </c>
      <c r="AB62" s="55">
        <f>SUMIFS('01 FY25 JE'!$P:$P,'01 FY25 JE'!$K:$K,'01 General'!$B62,'01 FY25 JE'!$B:$B,'01 General'!AB$6)</f>
        <v>0</v>
      </c>
      <c r="AC62" s="55">
        <f t="shared" si="93"/>
        <v>0</v>
      </c>
      <c r="AD62" s="55">
        <f>SUMIFS('01 FY25 JE'!$I:$I,'01 FY25 JE'!$D:$D,'01 General'!$B62,'01 FY25 JE'!$B:$B,'01 General'!AD$6)</f>
        <v>0</v>
      </c>
      <c r="AE62" s="55">
        <f>SUMIFS('01 FY25 JE'!$P:$P,'01 FY25 JE'!$K:$K,'01 General'!$B62,'01 FY25 JE'!$B:$B,'01 General'!AE$6)</f>
        <v>0</v>
      </c>
      <c r="AF62" s="55">
        <f t="shared" si="94"/>
        <v>0</v>
      </c>
      <c r="AG62" s="55">
        <f>SUMIFS('01 FY25 JE'!$I:$I,'01 FY25 JE'!$D:$D,'01 General'!$B62,'01 FY25 JE'!$B:$B,'01 General'!AG$6)</f>
        <v>0</v>
      </c>
      <c r="AH62" s="55">
        <f>SUMIFS('01 FY25 JE'!$P:$P,'01 FY25 JE'!$K:$K,'01 General'!$B62,'01 FY25 JE'!$B:$B,'01 General'!AH$6)</f>
        <v>0</v>
      </c>
      <c r="AI62" s="55">
        <f t="shared" si="95"/>
        <v>0</v>
      </c>
      <c r="AJ62" s="55">
        <f>SUMIFS('01 FY25 JE'!$I:$I,'01 FY25 JE'!$D:$D,'01 General'!$B62,'01 FY25 JE'!$B:$B,'01 General'!AJ$6)</f>
        <v>0</v>
      </c>
      <c r="AK62" s="55">
        <f>SUMIFS('01 FY25 JE'!$P:$P,'01 FY25 JE'!$K:$K,'01 General'!$B62,'01 FY25 JE'!$B:$B,'01 General'!AK$6)</f>
        <v>0</v>
      </c>
      <c r="AL62" s="55">
        <f t="shared" si="96"/>
        <v>0</v>
      </c>
      <c r="AM62" s="55">
        <f>SUMIFS('01 FY25 JE'!$I:$I,'01 FY25 JE'!$D:$D,'01 General'!$B62,'01 FY25 JE'!$B:$B,'01 General'!AM$6)</f>
        <v>0</v>
      </c>
      <c r="AN62" s="55">
        <f>SUMIFS('01 FY25 JE'!$P:$P,'01 FY25 JE'!$K:$K,'01 General'!$B62,'01 FY25 JE'!$B:$B,'01 General'!AN$6)</f>
        <v>0</v>
      </c>
      <c r="AO62" s="55">
        <f t="shared" si="97"/>
        <v>0</v>
      </c>
      <c r="AP62" s="67">
        <f t="shared" si="98"/>
        <v>0</v>
      </c>
    </row>
    <row r="63" spans="1:42">
      <c r="A63" s="51" t="s">
        <v>177</v>
      </c>
    </row>
    <row r="64" spans="1:42">
      <c r="C64" s="2"/>
      <c r="D64" s="64"/>
    </row>
    <row r="65" spans="3:10">
      <c r="C65" s="2"/>
      <c r="D65" s="64"/>
    </row>
    <row r="66" spans="3:10">
      <c r="C66" s="2"/>
      <c r="D66" s="64"/>
    </row>
    <row r="67" spans="3:10">
      <c r="C67" s="2"/>
      <c r="D67" s="64"/>
      <c r="E67" s="137" t="s">
        <v>446</v>
      </c>
    </row>
    <row r="68" spans="3:10">
      <c r="C68" s="2"/>
      <c r="D68" s="64"/>
      <c r="F68" s="137" t="s">
        <v>447</v>
      </c>
    </row>
    <row r="69" spans="3:10">
      <c r="C69" s="2"/>
      <c r="D69" s="64"/>
      <c r="H69" s="137" t="s">
        <v>448</v>
      </c>
    </row>
    <row r="70" spans="3:10">
      <c r="C70" s="2"/>
      <c r="D70" s="64"/>
      <c r="I70" s="137" t="s">
        <v>449</v>
      </c>
    </row>
    <row r="71" spans="3:10">
      <c r="C71" s="2"/>
      <c r="D71" s="64"/>
      <c r="I71" s="137" t="s">
        <v>450</v>
      </c>
    </row>
    <row r="72" spans="3:10">
      <c r="C72" s="2"/>
      <c r="D72" s="64"/>
      <c r="J72" s="137" t="s">
        <v>451</v>
      </c>
    </row>
    <row r="73" spans="3:10">
      <c r="J73" s="137" t="s">
        <v>452</v>
      </c>
    </row>
    <row r="74" spans="3:10">
      <c r="J74" s="137" t="s">
        <v>453</v>
      </c>
    </row>
  </sheetData>
  <autoFilter ref="A7:BG7" xr:uid="{7C7A4E25-6B68-42F7-9CBE-482F7F03ED2E}"/>
  <phoneticPr fontId="34" type="noConversion"/>
  <pageMargins left="0.7" right="0.7" top="0.75" bottom="0.75" header="0.3" footer="0.3"/>
  <ignoredErrors>
    <ignoredError sqref="K38 K37 H37:H38 N38 N37 Q38 Q37 T38 T37 W38 W37 Z38 Z37 AC38 AC37 AF38 AF37 AI38 AI37 AL38 AL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3541-CB76-41DD-BBA7-FCEF1CFDD62A}">
  <sheetPr codeName="Sheet9">
    <tabColor theme="0"/>
    <pageSetUpPr fitToPage="1"/>
  </sheetPr>
  <dimension ref="A1:L143"/>
  <sheetViews>
    <sheetView zoomScale="75" zoomScaleNormal="75" workbookViewId="0">
      <selection activeCell="L37" sqref="L37"/>
    </sheetView>
  </sheetViews>
  <sheetFormatPr defaultColWidth="9.140625" defaultRowHeight="16.5" outlineLevelRow="1"/>
  <cols>
    <col min="1" max="1" width="4.42578125" style="51" customWidth="1"/>
    <col min="2" max="2" width="24.42578125" style="51" customWidth="1"/>
    <col min="3" max="3" width="5.42578125" style="51" customWidth="1"/>
    <col min="4" max="4" width="15.42578125" style="51" bestFit="1" customWidth="1"/>
    <col min="5" max="5" width="17.42578125" style="51" customWidth="1"/>
    <col min="6" max="6" width="17.28515625" style="51" customWidth="1"/>
    <col min="7" max="7" width="3.42578125" style="51" customWidth="1"/>
    <col min="8" max="8" width="14.42578125" style="51" customWidth="1"/>
    <col min="9" max="9" width="14.28515625" style="51" bestFit="1" customWidth="1"/>
    <col min="10" max="10" width="17.42578125" style="51" customWidth="1"/>
    <col min="11" max="11" width="12.7109375" style="51" customWidth="1"/>
    <col min="12" max="12" width="15.28515625" style="51" bestFit="1" customWidth="1"/>
    <col min="13" max="13" width="12.140625" style="51" customWidth="1"/>
    <col min="14" max="15" width="9.28515625" style="51" customWidth="1"/>
    <col min="16" max="17" width="12.28515625" style="51" bestFit="1" customWidth="1"/>
    <col min="18" max="18" width="13.42578125" style="51" customWidth="1"/>
    <col min="19" max="20" width="9.28515625" style="51" customWidth="1"/>
    <col min="21" max="21" width="12.42578125" style="51" customWidth="1"/>
    <col min="22" max="22" width="9.28515625" style="51" customWidth="1"/>
    <col min="23" max="23" width="13.7109375" style="51" bestFit="1" customWidth="1"/>
    <col min="24" max="24" width="10" style="51" bestFit="1" customWidth="1"/>
    <col min="25" max="25" width="9.28515625" style="51" bestFit="1" customWidth="1"/>
    <col min="26" max="16384" width="9.140625" style="51"/>
  </cols>
  <sheetData>
    <row r="1" spans="1:8">
      <c r="A1" s="2" t="s">
        <v>264</v>
      </c>
      <c r="B1" s="2" t="s">
        <v>266</v>
      </c>
      <c r="E1" s="137" t="s">
        <v>460</v>
      </c>
    </row>
    <row r="2" spans="1:8">
      <c r="B2" s="16" t="s">
        <v>202</v>
      </c>
      <c r="C2" s="16"/>
      <c r="D2" s="16"/>
      <c r="F2" s="57" t="s">
        <v>203</v>
      </c>
      <c r="G2" s="2"/>
      <c r="H2" s="2"/>
    </row>
    <row r="3" spans="1:8">
      <c r="B3" s="21"/>
      <c r="C3" s="21"/>
      <c r="D3" s="21"/>
      <c r="E3" s="22" t="s">
        <v>255</v>
      </c>
      <c r="F3" s="85" t="str">
        <f ca="1">TEXT(TODAY(),"yyyy.mm.dd")</f>
        <v>2025.05.10</v>
      </c>
      <c r="H3" s="137" t="s">
        <v>461</v>
      </c>
    </row>
    <row r="4" spans="1:8">
      <c r="B4" s="130" t="s">
        <v>204</v>
      </c>
    </row>
    <row r="5" spans="1:8">
      <c r="B5" s="2" t="s">
        <v>205</v>
      </c>
      <c r="E5" s="55"/>
    </row>
    <row r="6" spans="1:8">
      <c r="B6" s="51" t="s">
        <v>12</v>
      </c>
      <c r="E6" s="58">
        <f>SUMIFS('01 General'!E$7:E$63,'01 General'!$A$7:$A$63,'02 Report'!$B6)</f>
        <v>100</v>
      </c>
      <c r="F6" s="55">
        <f>SUMIFS('01 General'!AP$7:AP$63,'01 General'!$A$7:$A$63,'02 Report'!$B6)</f>
        <v>100</v>
      </c>
      <c r="H6" s="137" t="s">
        <v>462</v>
      </c>
    </row>
    <row r="7" spans="1:8">
      <c r="B7" s="51" t="s">
        <v>288</v>
      </c>
      <c r="E7" s="58">
        <f>SUMIFS('01 General'!E$7:E$63,'01 General'!$A$7:$A$63,'02 Report'!$B7)</f>
        <v>0</v>
      </c>
      <c r="F7" s="55">
        <f>SUMIFS('01 General'!AP$7:AP$63,'01 General'!$A$7:$A$63,'02 Report'!$B7)</f>
        <v>0</v>
      </c>
    </row>
    <row r="8" spans="1:8">
      <c r="B8" s="74" t="s">
        <v>275</v>
      </c>
      <c r="E8" s="58">
        <f>SUMIFS('01 General'!E$7:E$63,'01 General'!$A$7:$A$63,'02 Report'!$B8)</f>
        <v>0</v>
      </c>
      <c r="F8" s="55">
        <f ca="1">SUMIFS('01 General'!AP$7:AP$63,'01 General'!$A$7:$A$63,'02 Report'!$B8)</f>
        <v>10000</v>
      </c>
    </row>
    <row r="9" spans="1:8">
      <c r="B9" s="51" t="s">
        <v>38</v>
      </c>
      <c r="E9" s="58">
        <f>SUMIFS('01 General'!E$7:E$63,'01 General'!$A$7:$A$63,'02 Report'!$B9)</f>
        <v>0</v>
      </c>
      <c r="F9" s="55">
        <f>SUMIFS('01 General'!AP$7:AP$63,'01 General'!$A$7:$A$63,'02 Report'!$B9)</f>
        <v>0</v>
      </c>
    </row>
    <row r="10" spans="1:8">
      <c r="B10" s="79" t="s">
        <v>280</v>
      </c>
      <c r="C10" s="59"/>
      <c r="D10" s="59"/>
      <c r="E10" s="60">
        <f>SUMIFS('01 General'!E$7:E$63,'01 General'!$A$7:$A$63,'02 Report'!$B10)</f>
        <v>0</v>
      </c>
      <c r="F10" s="60">
        <f>SUMIFS('01 General'!AP$7:AP$63,'01 General'!$A$7:$A$63,'02 Report'!$B10)</f>
        <v>0</v>
      </c>
    </row>
    <row r="11" spans="1:8">
      <c r="B11" s="7" t="s">
        <v>209</v>
      </c>
      <c r="C11" s="61"/>
      <c r="D11" s="61"/>
      <c r="E11" s="10">
        <f>SUM(E4:E10)</f>
        <v>100</v>
      </c>
      <c r="F11" s="10">
        <f ca="1">SUM(F4:F10)</f>
        <v>10100</v>
      </c>
    </row>
    <row r="12" spans="1:8">
      <c r="B12" s="2" t="s">
        <v>207</v>
      </c>
      <c r="E12" s="55"/>
    </row>
    <row r="13" spans="1:8">
      <c r="B13" s="51" t="s">
        <v>45</v>
      </c>
      <c r="E13" s="58">
        <f>SUMIFS('01 General'!E$7:E$63,'01 General'!$A$7:$A$63,'02 Report'!$B13)</f>
        <v>0</v>
      </c>
      <c r="F13" s="55">
        <f>SUMIFS('01 General'!AP$7:AP$63,'01 General'!$A$7:$A$63,'02 Report'!$B13)</f>
        <v>0</v>
      </c>
    </row>
    <row r="14" spans="1:8">
      <c r="B14" s="51" t="s">
        <v>48</v>
      </c>
      <c r="E14" s="58">
        <f>SUMIFS('01 General'!E$7:E$63,'01 General'!$A$7:$A$63,'02 Report'!$B14)</f>
        <v>0</v>
      </c>
      <c r="F14" s="55">
        <f>SUMIFS('01 General'!AP$7:AP$63,'01 General'!$A$7:$A$63,'02 Report'!$B14)</f>
        <v>0</v>
      </c>
    </row>
    <row r="15" spans="1:8">
      <c r="B15" s="51" t="s">
        <v>51</v>
      </c>
      <c r="E15" s="58">
        <f>SUMIFS('01 General'!E$7:E$63,'01 General'!$A$7:$A$63,'02 Report'!$B15)</f>
        <v>0</v>
      </c>
      <c r="F15" s="55">
        <f>SUMIFS('01 General'!AP$7:AP$63,'01 General'!$A$7:$A$63,'02 Report'!$B15)</f>
        <v>0</v>
      </c>
    </row>
    <row r="16" spans="1:8">
      <c r="B16" s="133" t="s">
        <v>387</v>
      </c>
      <c r="C16" s="59"/>
      <c r="D16" s="59"/>
      <c r="E16" s="60">
        <f>SUMIFS('01 General'!E$7:E$63,'01 General'!$A$7:$A$63,'02 Report'!$B16)</f>
        <v>0</v>
      </c>
      <c r="F16" s="60">
        <f>SUMIFS('01 General'!AP$7:AP$63,'01 General'!$A$7:$A$63,'02 Report'!$B16)</f>
        <v>0</v>
      </c>
    </row>
    <row r="17" spans="2:6">
      <c r="B17" s="7" t="s">
        <v>208</v>
      </c>
      <c r="C17" s="61"/>
      <c r="D17" s="61"/>
      <c r="E17" s="10">
        <f>SUM(E13:E16)</f>
        <v>0</v>
      </c>
      <c r="F17" s="10">
        <f>SUM(F13:F16)</f>
        <v>0</v>
      </c>
    </row>
    <row r="18" spans="2:6">
      <c r="B18" s="30" t="s">
        <v>210</v>
      </c>
      <c r="C18" s="62"/>
      <c r="D18" s="62"/>
      <c r="E18" s="104">
        <f>E11+E17</f>
        <v>100</v>
      </c>
      <c r="F18" s="104">
        <f ca="1">F11+F17</f>
        <v>10100</v>
      </c>
    </row>
    <row r="19" spans="2:6">
      <c r="B19" s="130" t="s">
        <v>211</v>
      </c>
      <c r="E19" s="55"/>
    </row>
    <row r="20" spans="2:6">
      <c r="B20" s="2" t="s">
        <v>212</v>
      </c>
      <c r="E20" s="55"/>
    </row>
    <row r="21" spans="2:6">
      <c r="B21" s="51" t="s">
        <v>56</v>
      </c>
      <c r="E21" s="58">
        <f>SUMIFS('01 General'!E$7:E$63,'01 General'!$A$7:$A$63,'02 Report'!$B21)</f>
        <v>0</v>
      </c>
      <c r="F21" s="55">
        <f ca="1">SUMIFS('01 General'!AP$7:AP$63,'01 General'!$A$7:$A$63,'02 Report'!$B21)</f>
        <v>-328.65</v>
      </c>
    </row>
    <row r="22" spans="2:6">
      <c r="B22" s="74" t="s">
        <v>277</v>
      </c>
      <c r="E22" s="58">
        <f>SUMIFS('01 General'!E$7:E$63,'01 General'!$A$7:$A$63,'02 Report'!$B22)</f>
        <v>0</v>
      </c>
      <c r="F22" s="55">
        <f>SUMIFS('01 General'!AP$7:AP$63,'01 General'!$A$7:$A$63,'02 Report'!$B22)</f>
        <v>0</v>
      </c>
    </row>
    <row r="23" spans="2:6">
      <c r="B23" s="141" t="s">
        <v>365</v>
      </c>
      <c r="C23" s="59"/>
      <c r="D23" s="59"/>
      <c r="E23" s="60">
        <f>SUMIFS('01 General'!E$7:E$63,'01 General'!$A$7:$A$63,'02 Report'!$B23)</f>
        <v>0</v>
      </c>
      <c r="F23" s="60">
        <f>SUMIFS('01 General'!AP$7:AP$63,'01 General'!$A$7:$A$63,'02 Report'!$B23)</f>
        <v>0</v>
      </c>
    </row>
    <row r="24" spans="2:6">
      <c r="B24" s="7" t="s">
        <v>213</v>
      </c>
      <c r="C24" s="61"/>
      <c r="D24" s="61"/>
      <c r="E24" s="10">
        <f>SUM(E21:E23)</f>
        <v>0</v>
      </c>
      <c r="F24" s="10">
        <f ca="1">SUM(F21:F23)</f>
        <v>-328.65</v>
      </c>
    </row>
    <row r="25" spans="2:6">
      <c r="B25" s="2" t="s">
        <v>366</v>
      </c>
      <c r="E25" s="55"/>
    </row>
    <row r="26" spans="2:6">
      <c r="B26" s="51" t="s">
        <v>59</v>
      </c>
      <c r="E26" s="58">
        <f>SUMIFS('01 General'!E$7:E$63,'01 General'!$A$7:$A$63,'02 Report'!$B26)</f>
        <v>0</v>
      </c>
      <c r="F26" s="55">
        <f>SUMIFS('01 General'!AP$7:AP$63,'01 General'!$A$7:$A$63,'02 Report'!$B26)</f>
        <v>0</v>
      </c>
    </row>
    <row r="27" spans="2:6">
      <c r="B27" s="133" t="s">
        <v>387</v>
      </c>
      <c r="C27" s="59"/>
      <c r="D27" s="59"/>
      <c r="E27" s="60">
        <f>SUMIFS('01 General'!E$7:E$63,'01 General'!$A$7:$A$63,'02 Report'!$B27)</f>
        <v>0</v>
      </c>
      <c r="F27" s="60">
        <f>SUMIFS('01 General'!AP$7:AP$63,'01 General'!$A$7:$A$63,'02 Report'!$B27)</f>
        <v>0</v>
      </c>
    </row>
    <row r="28" spans="2:6">
      <c r="B28" s="7" t="s">
        <v>214</v>
      </c>
      <c r="C28" s="61"/>
      <c r="D28" s="61"/>
      <c r="E28" s="10">
        <f>SUM(E26:E27)</f>
        <v>0</v>
      </c>
      <c r="F28" s="10">
        <f>SUM(F26:F27)</f>
        <v>0</v>
      </c>
    </row>
    <row r="29" spans="2:6">
      <c r="B29" s="30" t="s">
        <v>215</v>
      </c>
      <c r="C29" s="62"/>
      <c r="D29" s="62"/>
      <c r="E29" s="104">
        <f>E28+E24</f>
        <v>0</v>
      </c>
      <c r="F29" s="104">
        <f ca="1">F28+F24</f>
        <v>-328.65</v>
      </c>
    </row>
    <row r="30" spans="2:6">
      <c r="B30" s="130" t="s">
        <v>216</v>
      </c>
    </row>
    <row r="31" spans="2:6">
      <c r="B31" s="51" t="s">
        <v>297</v>
      </c>
      <c r="E31" s="58">
        <f>SUMIFS('01 General'!E$7:E$63,'01 General'!$A$7:$A$63,'02 Report'!$B31)</f>
        <v>-100</v>
      </c>
      <c r="F31" s="55">
        <f>SUMIFS('01 General'!AP$7:AP$63,'01 General'!$A$7:$A$63,'02 Report'!$B31)</f>
        <v>-100</v>
      </c>
    </row>
    <row r="32" spans="2:6">
      <c r="B32" s="51" t="s">
        <v>298</v>
      </c>
      <c r="E32" s="58">
        <f>SUMIFS('01 General'!E$7:E$63,'01 General'!$A$7:$A$63,'02 Report'!$B32)</f>
        <v>0</v>
      </c>
      <c r="F32" s="55">
        <f>SUMIFS('01 General'!AP$7:AP$63,'01 General'!$A$7:$A$63,'02 Report'!$B32)</f>
        <v>0</v>
      </c>
    </row>
    <row r="33" spans="1:12">
      <c r="B33" s="25" t="s">
        <v>217</v>
      </c>
      <c r="E33" s="106">
        <v>0</v>
      </c>
      <c r="F33" s="106">
        <f>E35</f>
        <v>0</v>
      </c>
    </row>
    <row r="34" spans="1:12">
      <c r="B34" s="25" t="s">
        <v>218</v>
      </c>
      <c r="E34" s="107">
        <f>-E76</f>
        <v>0</v>
      </c>
      <c r="F34" s="107">
        <f ca="1">-F76</f>
        <v>-9671.35</v>
      </c>
    </row>
    <row r="35" spans="1:12">
      <c r="B35" s="51" t="s">
        <v>63</v>
      </c>
      <c r="E35" s="27">
        <f>SUM(E33:E34)</f>
        <v>0</v>
      </c>
      <c r="F35" s="27">
        <f ca="1">SUM(F33:F34)</f>
        <v>-9671.35</v>
      </c>
    </row>
    <row r="36" spans="1:12">
      <c r="B36" s="26" t="s">
        <v>219</v>
      </c>
      <c r="E36" s="106">
        <v>0</v>
      </c>
      <c r="F36" s="106">
        <f>E38</f>
        <v>0</v>
      </c>
    </row>
    <row r="37" spans="1:12">
      <c r="B37" s="26" t="s">
        <v>220</v>
      </c>
      <c r="E37" s="105">
        <f t="shared" ref="E37:F37" si="0">-SUM(E78:E79)</f>
        <v>0</v>
      </c>
      <c r="F37" s="105">
        <f t="shared" si="0"/>
        <v>0</v>
      </c>
    </row>
    <row r="38" spans="1:12">
      <c r="B38" s="51" t="s">
        <v>67</v>
      </c>
      <c r="E38" s="27">
        <f>SUM(E36:E37)</f>
        <v>0</v>
      </c>
      <c r="F38" s="27">
        <f>SUM(F36:F37)</f>
        <v>0</v>
      </c>
    </row>
    <row r="39" spans="1:12">
      <c r="B39" s="30" t="s">
        <v>221</v>
      </c>
      <c r="C39" s="62"/>
      <c r="D39" s="62"/>
      <c r="E39" s="104">
        <f>SUM(E31:E32)+E35+E38</f>
        <v>-100</v>
      </c>
      <c r="F39" s="104">
        <f ca="1">SUM(F31:F32)+F35+F38</f>
        <v>-9771.35</v>
      </c>
      <c r="L39" s="63"/>
    </row>
    <row r="40" spans="1:12">
      <c r="B40" s="28" t="s">
        <v>222</v>
      </c>
      <c r="E40" s="27">
        <f>E18+E29+E39</f>
        <v>0</v>
      </c>
      <c r="F40" s="27">
        <f ca="1">F18+F29+F39</f>
        <v>0</v>
      </c>
      <c r="L40" s="63"/>
    </row>
    <row r="41" spans="1:12">
      <c r="B41" s="29" t="s">
        <v>223</v>
      </c>
      <c r="E41" s="55">
        <f>E80+E34+E37</f>
        <v>0</v>
      </c>
      <c r="F41" s="55">
        <f ca="1">F80+F34+F37</f>
        <v>0</v>
      </c>
      <c r="L41" s="63"/>
    </row>
    <row r="42" spans="1:12">
      <c r="D42" s="16"/>
      <c r="L42" s="63"/>
    </row>
    <row r="43" spans="1:12">
      <c r="L43" s="63"/>
    </row>
    <row r="44" spans="1:12">
      <c r="L44" s="63"/>
    </row>
    <row r="45" spans="1:12">
      <c r="A45" s="2" t="s">
        <v>265</v>
      </c>
      <c r="B45" s="2" t="s">
        <v>267</v>
      </c>
      <c r="L45" s="63"/>
    </row>
    <row r="46" spans="1:12">
      <c r="B46" s="31" t="s">
        <v>224</v>
      </c>
      <c r="C46" s="28"/>
      <c r="F46" s="28" t="s">
        <v>225</v>
      </c>
      <c r="L46" s="63"/>
    </row>
    <row r="47" spans="1:12">
      <c r="B47" s="21"/>
      <c r="C47" s="32"/>
      <c r="D47" s="32"/>
      <c r="E47" s="23" t="s">
        <v>226</v>
      </c>
      <c r="F47" s="23" t="s">
        <v>279</v>
      </c>
      <c r="L47" s="63"/>
    </row>
    <row r="48" spans="1:12">
      <c r="B48" s="80" t="s">
        <v>228</v>
      </c>
      <c r="L48" s="63"/>
    </row>
    <row r="49" spans="2:12">
      <c r="B49" s="51" t="s">
        <v>227</v>
      </c>
      <c r="E49" s="55">
        <f>-SUMIFS('01 General'!E$40:E$62,'01 General'!A$40:A$62,'02 Report'!$B49)</f>
        <v>0</v>
      </c>
      <c r="F49" s="55">
        <f ca="1">-SUMIFS('01 General'!AP$7:AP$63,'01 General'!$A$7:$A$63,'02 Report'!$B49)</f>
        <v>10000</v>
      </c>
      <c r="L49" s="63"/>
    </row>
    <row r="50" spans="2:12">
      <c r="B50" s="59" t="s">
        <v>75</v>
      </c>
      <c r="C50" s="59"/>
      <c r="D50" s="59"/>
      <c r="E50" s="60">
        <f>-SUMIFS('01 General'!E$40:E$62,'01 General'!A$40:A$62,'02 Report'!$B50)</f>
        <v>0</v>
      </c>
      <c r="F50" s="60">
        <f>-SUMIFS('01 General'!AP$7:AP$63,'01 General'!$A$7:$A$63,'02 Report'!$B50)</f>
        <v>0</v>
      </c>
      <c r="L50" s="63"/>
    </row>
    <row r="51" spans="2:12">
      <c r="B51" s="7" t="s">
        <v>229</v>
      </c>
      <c r="C51" s="61"/>
      <c r="D51" s="61"/>
      <c r="E51" s="108">
        <f>SUM(E49:E50)</f>
        <v>0</v>
      </c>
      <c r="F51" s="108">
        <f ca="1">SUM(F49:F50)</f>
        <v>10000</v>
      </c>
      <c r="L51" s="63"/>
    </row>
    <row r="52" spans="2:12">
      <c r="L52" s="63"/>
    </row>
    <row r="53" spans="2:12">
      <c r="B53" s="80" t="s">
        <v>230</v>
      </c>
      <c r="L53" s="63"/>
    </row>
    <row r="54" spans="2:12">
      <c r="B54" s="51" t="s">
        <v>83</v>
      </c>
      <c r="C54" s="70"/>
      <c r="D54" s="70"/>
      <c r="E54" s="55">
        <f>-SUMIFS('01 General'!E$40:E$62,'01 General'!A$40:A$62,'02 Report'!$B54)</f>
        <v>0</v>
      </c>
      <c r="F54" s="55">
        <f ca="1">-SUMIFS('01 General'!AP$7:AP$63,'01 General'!$A$7:$A$63,'02 Report'!$B54)</f>
        <v>-328.65</v>
      </c>
      <c r="L54" s="63"/>
    </row>
    <row r="55" spans="2:12" outlineLevel="1">
      <c r="B55" s="24" t="s">
        <v>87</v>
      </c>
      <c r="C55" s="24"/>
      <c r="D55" s="24"/>
      <c r="E55" s="105">
        <f>-SUMIFS('01 General'!E$40:E$62,'01 General'!A$40:A$62,'02 Report'!$B55)</f>
        <v>0</v>
      </c>
      <c r="F55" s="105">
        <f>-SUMIFS('01 General'!AP$7:AP$63,'01 General'!$A$7:$A$63,'02 Report'!$B55)</f>
        <v>0</v>
      </c>
      <c r="G55" s="24"/>
      <c r="L55" s="63"/>
    </row>
    <row r="56" spans="2:12" outlineLevel="1">
      <c r="B56" s="24" t="s">
        <v>79</v>
      </c>
      <c r="C56" s="24"/>
      <c r="D56" s="24"/>
      <c r="E56" s="105">
        <f>-SUMIFS('01 General'!E$40:E$62,'01 General'!A$40:A$62,'02 Report'!$B56)</f>
        <v>0</v>
      </c>
      <c r="F56" s="105">
        <f>-SUMIFS('01 General'!AP$7:AP$63,'01 General'!$A$7:$A$63,'02 Report'!$B56)</f>
        <v>0</v>
      </c>
      <c r="G56" s="24"/>
      <c r="L56" s="63"/>
    </row>
    <row r="57" spans="2:12">
      <c r="B57" s="101" t="s">
        <v>367</v>
      </c>
      <c r="E57" s="55">
        <f t="shared" ref="E57:F57" si="1">E55+E56</f>
        <v>0</v>
      </c>
      <c r="F57" s="55">
        <f t="shared" si="1"/>
        <v>0</v>
      </c>
      <c r="L57" s="63"/>
    </row>
    <row r="58" spans="2:12">
      <c r="B58" s="51" t="s">
        <v>91</v>
      </c>
      <c r="E58" s="55">
        <f>-SUMIFS('01 General'!E$40:E$62,'01 General'!A$40:A$62,'02 Report'!$B58)</f>
        <v>0</v>
      </c>
      <c r="F58" s="55">
        <f>-SUMIFS('01 General'!AP$7:AP$63,'01 General'!$A$7:$A$63,'02 Report'!$B58)</f>
        <v>0</v>
      </c>
      <c r="L58" s="63"/>
    </row>
    <row r="59" spans="2:12">
      <c r="B59" s="51" t="s">
        <v>95</v>
      </c>
      <c r="E59" s="55">
        <f>-SUMIFS('01 General'!E$40:E$62,'01 General'!A$40:A$62,'02 Report'!$B59)</f>
        <v>0</v>
      </c>
      <c r="F59" s="55">
        <f>-SUMIFS('01 General'!AP$7:AP$63,'01 General'!$A$7:$A$63,'02 Report'!$B59)</f>
        <v>0</v>
      </c>
      <c r="L59" s="63"/>
    </row>
    <row r="60" spans="2:12">
      <c r="B60" s="89" t="s">
        <v>304</v>
      </c>
      <c r="E60" s="55">
        <f>-SUMIFS('01 General'!E$40:E$62,'01 General'!A$40:A$62,'02 Report'!$B60)</f>
        <v>0</v>
      </c>
      <c r="F60" s="55">
        <f>-SUMIFS('01 General'!AP$7:AP$63,'01 General'!$A$7:$A$63,'02 Report'!$B60)</f>
        <v>0</v>
      </c>
      <c r="L60" s="63"/>
    </row>
    <row r="61" spans="2:12">
      <c r="B61" s="59" t="s">
        <v>104</v>
      </c>
      <c r="C61" s="59"/>
      <c r="D61" s="59"/>
      <c r="E61" s="60">
        <f>-SUMIFS('01 General'!E$40:E$62,'01 General'!A$40:A$62,'02 Report'!$B61)</f>
        <v>0</v>
      </c>
      <c r="F61" s="60">
        <f>-SUMIFS('01 General'!AP$7:AP$63,'01 General'!$A$7:$A$63,'02 Report'!$B61)</f>
        <v>0</v>
      </c>
      <c r="L61" s="63"/>
    </row>
    <row r="62" spans="2:12">
      <c r="B62" s="7" t="s">
        <v>231</v>
      </c>
      <c r="C62" s="7"/>
      <c r="D62" s="7"/>
      <c r="E62" s="108">
        <f>SUM(E54,E57:E61)</f>
        <v>0</v>
      </c>
      <c r="F62" s="108">
        <f ca="1">SUM(F54,F57:F61)</f>
        <v>-328.65</v>
      </c>
      <c r="L62" s="63"/>
    </row>
    <row r="63" spans="2:12">
      <c r="B63" s="34" t="s">
        <v>234</v>
      </c>
      <c r="C63" s="62"/>
      <c r="D63" s="62"/>
      <c r="E63" s="104">
        <f>E51+E62</f>
        <v>0</v>
      </c>
      <c r="F63" s="104">
        <f ca="1">F51+F62</f>
        <v>9671.35</v>
      </c>
      <c r="L63" s="63"/>
    </row>
    <row r="64" spans="2:12">
      <c r="B64" s="124" t="s">
        <v>249</v>
      </c>
      <c r="C64" s="124"/>
      <c r="D64" s="124"/>
      <c r="E64" s="125">
        <f>IFERROR(E63/E51,0)</f>
        <v>0</v>
      </c>
      <c r="F64" s="125">
        <f ca="1">IFERROR(F63/F51,0)</f>
        <v>0.96713500000000008</v>
      </c>
      <c r="L64" s="63"/>
    </row>
    <row r="65" spans="2:12">
      <c r="B65" s="124" t="s">
        <v>368</v>
      </c>
      <c r="C65" s="124"/>
      <c r="D65" s="124"/>
      <c r="E65" s="125">
        <f>-IFERROR(E55/E51,0)</f>
        <v>0</v>
      </c>
      <c r="F65" s="125">
        <f ca="1">-IFERROR(F55/F51,0)</f>
        <v>0</v>
      </c>
      <c r="L65" s="63"/>
    </row>
    <row r="66" spans="2:12">
      <c r="B66" s="80" t="s">
        <v>232</v>
      </c>
      <c r="L66" s="63"/>
    </row>
    <row r="67" spans="2:12">
      <c r="B67" s="51" t="s">
        <v>111</v>
      </c>
      <c r="E67" s="55">
        <f>-SUMIFS('01 General'!E$40:E$62,'01 General'!A$40:A$62,'02 Report'!$B67)</f>
        <v>0</v>
      </c>
      <c r="F67" s="55">
        <f>-SUMIFS('01 General'!AP$7:AP$63,'01 General'!$A$7:$A$63,'02 Report'!$B67)</f>
        <v>0</v>
      </c>
      <c r="L67" s="63"/>
    </row>
    <row r="68" spans="2:12">
      <c r="B68" s="51" t="s">
        <v>118</v>
      </c>
      <c r="E68" s="55">
        <f>-SUMIFS('01 General'!E$40:E$62,'01 General'!A$40:A$62,'02 Report'!$B68)</f>
        <v>0</v>
      </c>
      <c r="F68" s="55">
        <f>-SUMIFS('01 General'!AP$7:AP$63,'01 General'!$A$7:$A$63,'02 Report'!$B68)</f>
        <v>0</v>
      </c>
      <c r="L68" s="63"/>
    </row>
    <row r="69" spans="2:12">
      <c r="B69" s="51" t="s">
        <v>125</v>
      </c>
      <c r="E69" s="55">
        <f>-SUMIFS('01 General'!E$40:E$62,'01 General'!A$40:A$62,'02 Report'!$B69)</f>
        <v>0</v>
      </c>
      <c r="F69" s="55">
        <f>-SUMIFS('01 General'!AP$7:AP$63,'01 General'!$A$7:$A$63,'02 Report'!$B69)</f>
        <v>0</v>
      </c>
      <c r="L69" s="63"/>
    </row>
    <row r="70" spans="2:12">
      <c r="B70" s="59" t="s">
        <v>128</v>
      </c>
      <c r="C70" s="59"/>
      <c r="D70" s="59"/>
      <c r="E70" s="60">
        <f>-SUMIFS('01 General'!E$40:E$62,'01 General'!A$40:A$62,'02 Report'!$B70)</f>
        <v>0</v>
      </c>
      <c r="F70" s="60">
        <f>-SUMIFS('01 General'!AP$7:AP$63,'01 General'!$A$7:$A$63,'02 Report'!$B70)</f>
        <v>0</v>
      </c>
      <c r="L70" s="63"/>
    </row>
    <row r="71" spans="2:12">
      <c r="B71" s="7" t="s">
        <v>233</v>
      </c>
      <c r="C71" s="61"/>
      <c r="D71" s="61"/>
      <c r="E71" s="108">
        <f>SUM(E67:E70)</f>
        <v>0</v>
      </c>
      <c r="F71" s="108">
        <f>SUM(F67:F70)</f>
        <v>0</v>
      </c>
      <c r="L71" s="63"/>
    </row>
    <row r="72" spans="2:12">
      <c r="B72" s="34" t="s">
        <v>270</v>
      </c>
      <c r="C72" s="62"/>
      <c r="D72" s="62"/>
      <c r="E72" s="104">
        <f>E63+E71</f>
        <v>0</v>
      </c>
      <c r="F72" s="104">
        <f ca="1">F63+F71</f>
        <v>9671.35</v>
      </c>
      <c r="L72" s="63"/>
    </row>
    <row r="73" spans="2:12">
      <c r="B73" s="124" t="s">
        <v>250</v>
      </c>
      <c r="C73" s="124"/>
      <c r="D73" s="124"/>
      <c r="E73" s="125">
        <f>IFERROR(E72/E51,0)</f>
        <v>0</v>
      </c>
      <c r="F73" s="125">
        <f ca="1">IFERROR(F72/F51,0)</f>
        <v>0.96713500000000008</v>
      </c>
      <c r="G73" s="124"/>
      <c r="L73" s="63"/>
    </row>
    <row r="74" spans="2:12">
      <c r="B74" s="81" t="s">
        <v>293</v>
      </c>
      <c r="E74" s="55">
        <f>-SUMIFS('01 General'!E$40:E$62,'01 General'!A$40:A$62,'02 Report'!$B74)</f>
        <v>0</v>
      </c>
      <c r="F74" s="55">
        <f>-SUMIFS('01 General'!AP$7:AP$63,'01 General'!$A$7:$A$63,'02 Report'!$B74)</f>
        <v>0</v>
      </c>
      <c r="L74" s="63"/>
    </row>
    <row r="75" spans="2:12">
      <c r="B75" s="123" t="s">
        <v>273</v>
      </c>
      <c r="C75" s="59"/>
      <c r="D75" s="59"/>
      <c r="E75" s="60">
        <f>-SUMIFS('01 General'!E$40:E$62,'01 General'!A$40:A$62,'02 Report'!$B75)</f>
        <v>0</v>
      </c>
      <c r="F75" s="60">
        <f>-SUMIFS('01 General'!AP$7:AP$63,'01 General'!$A$7:$A$63,'02 Report'!$B75)</f>
        <v>0</v>
      </c>
      <c r="L75" s="63"/>
    </row>
    <row r="76" spans="2:12">
      <c r="B76" s="33" t="s">
        <v>269</v>
      </c>
      <c r="C76" s="61"/>
      <c r="D76" s="61"/>
      <c r="E76" s="108">
        <f>SUM(E74:E75,E72)</f>
        <v>0</v>
      </c>
      <c r="F76" s="108">
        <f ca="1">SUM(F74:F75,F72)</f>
        <v>9671.35</v>
      </c>
      <c r="L76" s="63"/>
    </row>
    <row r="77" spans="2:12">
      <c r="B77" s="124" t="s">
        <v>251</v>
      </c>
      <c r="C77" s="124"/>
      <c r="D77" s="124"/>
      <c r="E77" s="125">
        <f>IFERROR(E76/E51,0)</f>
        <v>0</v>
      </c>
      <c r="F77" s="125">
        <f ca="1">IFERROR(F76/F51,0)</f>
        <v>0.96713500000000008</v>
      </c>
      <c r="L77" s="63"/>
    </row>
    <row r="78" spans="2:12">
      <c r="B78" s="74" t="s">
        <v>272</v>
      </c>
      <c r="E78" s="55">
        <f>-SUMIFS('01 General'!E$40:E$62,'01 General'!A$40:A$62,'02 Report'!$B78)</f>
        <v>0</v>
      </c>
      <c r="F78" s="55">
        <f>-SUMIFS('01 General'!AP$7:AP$63,'01 General'!$A$7:$A$63,'02 Report'!$B78)</f>
        <v>0</v>
      </c>
      <c r="L78" s="63"/>
    </row>
    <row r="79" spans="2:12">
      <c r="B79" s="59" t="s">
        <v>143</v>
      </c>
      <c r="C79" s="59"/>
      <c r="D79" s="59"/>
      <c r="E79" s="60">
        <f>-SUMIFS('01 General'!E$40:E$62,'01 General'!A$40:A$62,'02 Report'!$B79)</f>
        <v>0</v>
      </c>
      <c r="F79" s="60">
        <f>-SUMIFS('01 General'!AP$7:AP$63,'01 General'!$A$7:$A$63,'02 Report'!$B79)</f>
        <v>0</v>
      </c>
      <c r="L79" s="63"/>
    </row>
    <row r="80" spans="2:12">
      <c r="B80" s="33" t="s">
        <v>235</v>
      </c>
      <c r="C80" s="61"/>
      <c r="D80" s="61"/>
      <c r="E80" s="108">
        <f>SUM(E76,E78:E79)</f>
        <v>0</v>
      </c>
      <c r="F80" s="108">
        <f ca="1">SUM(F76,F78:F79)</f>
        <v>9671.35</v>
      </c>
      <c r="L80" s="63"/>
    </row>
    <row r="81" spans="1:12">
      <c r="L81" s="63"/>
    </row>
    <row r="83" spans="1:12">
      <c r="A83" s="2" t="s">
        <v>388</v>
      </c>
      <c r="B83" s="2" t="s">
        <v>306</v>
      </c>
    </row>
    <row r="84" spans="1:12">
      <c r="B84" s="16" t="s">
        <v>307</v>
      </c>
    </row>
    <row r="85" spans="1:12">
      <c r="B85" s="93"/>
      <c r="C85" s="93"/>
      <c r="D85" s="93"/>
      <c r="E85" s="23" t="s">
        <v>226</v>
      </c>
      <c r="F85" s="23" t="s">
        <v>279</v>
      </c>
      <c r="G85" s="92"/>
      <c r="H85" s="92"/>
    </row>
    <row r="86" spans="1:12">
      <c r="B86" s="97" t="s">
        <v>308</v>
      </c>
      <c r="C86" s="98"/>
      <c r="D86" s="98"/>
      <c r="E86" s="112">
        <f>E76</f>
        <v>0</v>
      </c>
      <c r="F86" s="112">
        <f ca="1">F76</f>
        <v>9671.35</v>
      </c>
      <c r="G86" s="92"/>
      <c r="H86" s="137" t="s">
        <v>463</v>
      </c>
    </row>
    <row r="87" spans="1:12">
      <c r="B87" s="95"/>
      <c r="C87" s="95"/>
      <c r="D87" s="95"/>
      <c r="E87" s="102"/>
      <c r="F87" s="102"/>
      <c r="G87" s="92"/>
      <c r="H87" s="92"/>
    </row>
    <row r="88" spans="1:12">
      <c r="B88" s="131" t="s">
        <v>309</v>
      </c>
      <c r="C88" s="93"/>
      <c r="D88" s="93"/>
      <c r="E88" s="103"/>
      <c r="F88" s="103"/>
      <c r="G88" s="92"/>
      <c r="H88" s="92"/>
    </row>
    <row r="89" spans="1:12">
      <c r="B89" s="92" t="s">
        <v>310</v>
      </c>
      <c r="C89" s="95"/>
      <c r="D89" s="95"/>
      <c r="E89" s="109">
        <v>0</v>
      </c>
      <c r="F89" s="109">
        <f>-F74</f>
        <v>0</v>
      </c>
      <c r="G89" s="92"/>
      <c r="H89" s="92"/>
    </row>
    <row r="90" spans="1:12">
      <c r="B90" s="126" t="s">
        <v>385</v>
      </c>
      <c r="C90" s="95"/>
      <c r="D90" s="95"/>
      <c r="E90" s="109">
        <v>0</v>
      </c>
      <c r="F90" s="109" cm="1">
        <f t="array" ref="F90">-SUM(SUMIFS('01 FY25 JE'!I:I,'01 FY25 JE'!D:D,'01 General'!B33:B33))</f>
        <v>0</v>
      </c>
      <c r="G90" s="92"/>
      <c r="H90" s="92"/>
    </row>
    <row r="91" spans="1:12">
      <c r="B91" s="118" t="s">
        <v>379</v>
      </c>
      <c r="C91" s="95"/>
      <c r="D91" s="95"/>
      <c r="E91" s="109">
        <v>0</v>
      </c>
      <c r="F91" s="109">
        <f>-'02 Acct'!P152</f>
        <v>0</v>
      </c>
      <c r="G91" s="92"/>
      <c r="H91" s="92"/>
    </row>
    <row r="92" spans="1:12">
      <c r="B92" s="119" t="s">
        <v>378</v>
      </c>
      <c r="C92" s="95"/>
      <c r="D92" s="95"/>
      <c r="E92" s="109">
        <v>0</v>
      </c>
      <c r="F92" s="109">
        <f>-'02 Acct'!E89</f>
        <v>0</v>
      </c>
      <c r="G92" s="92"/>
      <c r="H92" s="92"/>
    </row>
    <row r="93" spans="1:12">
      <c r="B93" s="132" t="s">
        <v>311</v>
      </c>
      <c r="C93" s="93"/>
      <c r="D93" s="93"/>
      <c r="E93" s="111"/>
      <c r="F93" s="111"/>
      <c r="G93" s="92"/>
      <c r="H93" s="92"/>
    </row>
    <row r="94" spans="1:12">
      <c r="B94" s="92" t="s">
        <v>312</v>
      </c>
      <c r="C94" s="95"/>
      <c r="D94" s="95"/>
      <c r="E94" s="110">
        <f>-E8</f>
        <v>0</v>
      </c>
      <c r="F94" s="110">
        <f ca="1">-(F8-E8)</f>
        <v>-10000</v>
      </c>
      <c r="G94" s="92"/>
      <c r="H94" s="92"/>
    </row>
    <row r="95" spans="1:12">
      <c r="B95" s="92" t="s">
        <v>38</v>
      </c>
      <c r="C95" s="95"/>
      <c r="D95" s="95"/>
      <c r="E95" s="110">
        <f>-E9</f>
        <v>0</v>
      </c>
      <c r="F95" s="110">
        <f>-(F9-E9)</f>
        <v>0</v>
      </c>
      <c r="G95" s="92"/>
      <c r="H95" s="92"/>
    </row>
    <row r="96" spans="1:12">
      <c r="B96" s="92" t="s">
        <v>326</v>
      </c>
      <c r="C96" s="95"/>
      <c r="D96" s="95"/>
      <c r="E96" s="110">
        <f>-E10</f>
        <v>0</v>
      </c>
      <c r="F96" s="110">
        <f>-'02 Acct'!D89</f>
        <v>0</v>
      </c>
      <c r="G96" s="92"/>
      <c r="H96" s="92"/>
    </row>
    <row r="97" spans="2:10">
      <c r="B97" s="95" t="s">
        <v>313</v>
      </c>
      <c r="C97" s="95"/>
      <c r="D97" s="95"/>
      <c r="E97" s="110">
        <f>-E21</f>
        <v>0</v>
      </c>
      <c r="F97" s="110">
        <f ca="1">-(F21-E21)</f>
        <v>328.65</v>
      </c>
      <c r="G97" s="92"/>
      <c r="H97" s="92"/>
    </row>
    <row r="98" spans="2:10">
      <c r="B98" s="92" t="s">
        <v>314</v>
      </c>
      <c r="C98" s="95"/>
      <c r="D98" s="95"/>
      <c r="E98" s="110">
        <f>-E22</f>
        <v>0</v>
      </c>
      <c r="F98" s="110">
        <f>-F22</f>
        <v>0</v>
      </c>
      <c r="G98" s="92"/>
      <c r="H98" s="92"/>
    </row>
    <row r="99" spans="2:10">
      <c r="B99" s="94" t="s">
        <v>365</v>
      </c>
      <c r="C99" s="93"/>
      <c r="D99" s="93"/>
      <c r="E99" s="111">
        <v>0</v>
      </c>
      <c r="F99" s="111" cm="1">
        <f t="array" ref="F99">-SUM(SUMIFS('01 FY25 JE'!P:P,'01 FY25 JE'!K:K,'01 General'!B33:B33))</f>
        <v>0</v>
      </c>
      <c r="G99" s="92"/>
      <c r="H99" s="92"/>
    </row>
    <row r="100" spans="2:10">
      <c r="B100" s="7" t="s">
        <v>315</v>
      </c>
      <c r="C100" s="98"/>
      <c r="D100" s="98"/>
      <c r="E100" s="112">
        <f>SUM(E86:E99)</f>
        <v>0</v>
      </c>
      <c r="F100" s="112">
        <f ca="1">SUM(F86:F99)</f>
        <v>3.4106051316484809E-13</v>
      </c>
      <c r="G100" s="92"/>
      <c r="H100" s="92"/>
      <c r="I100" s="92"/>
      <c r="J100" s="92"/>
    </row>
    <row r="101" spans="2:10">
      <c r="B101" s="95"/>
      <c r="C101" s="95"/>
      <c r="D101" s="95"/>
      <c r="E101" s="110"/>
      <c r="F101" s="110"/>
      <c r="G101" s="92"/>
      <c r="H101" s="92"/>
      <c r="I101" s="92"/>
      <c r="J101" s="92"/>
    </row>
    <row r="102" spans="2:10">
      <c r="B102" s="132" t="s">
        <v>316</v>
      </c>
      <c r="C102" s="93"/>
      <c r="D102" s="93"/>
      <c r="E102" s="111"/>
      <c r="F102" s="111"/>
      <c r="G102" s="92"/>
      <c r="H102" s="92"/>
    </row>
    <row r="103" spans="2:10">
      <c r="B103" s="121" t="s">
        <v>382</v>
      </c>
      <c r="C103" s="95"/>
      <c r="D103" s="95"/>
      <c r="E103" s="109">
        <v>0</v>
      </c>
      <c r="F103" s="109">
        <f>-'02 Acct'!F159</f>
        <v>0</v>
      </c>
      <c r="G103" s="92"/>
      <c r="H103" s="92"/>
    </row>
    <row r="104" spans="2:10">
      <c r="B104" s="121" t="s">
        <v>383</v>
      </c>
      <c r="C104" s="95"/>
      <c r="D104" s="95"/>
      <c r="E104" s="109">
        <v>0</v>
      </c>
      <c r="F104" s="109">
        <f>-'02 Acct'!I159</f>
        <v>0</v>
      </c>
      <c r="G104" s="92"/>
      <c r="H104" s="92"/>
    </row>
    <row r="105" spans="2:10">
      <c r="B105" s="121" t="s">
        <v>384</v>
      </c>
      <c r="C105" s="95"/>
      <c r="D105" s="95"/>
      <c r="E105" s="109">
        <v>0</v>
      </c>
      <c r="F105" s="109">
        <f>-SUM('02 Acct'!F161:F165)</f>
        <v>0</v>
      </c>
      <c r="G105" s="92"/>
      <c r="H105" s="92"/>
    </row>
    <row r="106" spans="2:10">
      <c r="B106" s="135" t="s">
        <v>377</v>
      </c>
      <c r="C106" s="93"/>
      <c r="D106" s="93"/>
      <c r="E106" s="127">
        <v>0</v>
      </c>
      <c r="F106" s="127">
        <f>-SUM('02 Acct'!I161:I165)</f>
        <v>0</v>
      </c>
      <c r="G106" s="92"/>
      <c r="H106" s="92"/>
    </row>
    <row r="107" spans="2:10">
      <c r="B107" s="7" t="s">
        <v>317</v>
      </c>
      <c r="C107" s="98"/>
      <c r="D107" s="98"/>
      <c r="E107" s="112">
        <f>SUM(E103:E106)</f>
        <v>0</v>
      </c>
      <c r="F107" s="112">
        <f>SUM(F103:F106)</f>
        <v>0</v>
      </c>
      <c r="G107" s="92"/>
      <c r="H107" s="92"/>
    </row>
    <row r="108" spans="2:10">
      <c r="B108" s="95"/>
      <c r="C108" s="95"/>
      <c r="D108" s="95"/>
      <c r="E108" s="110"/>
      <c r="F108" s="110"/>
      <c r="G108" s="92"/>
      <c r="H108" s="92"/>
    </row>
    <row r="109" spans="2:10">
      <c r="B109" s="132" t="s">
        <v>318</v>
      </c>
      <c r="C109" s="93"/>
      <c r="D109" s="93"/>
      <c r="E109" s="111"/>
      <c r="F109" s="111"/>
      <c r="G109" s="92"/>
      <c r="H109" s="92"/>
    </row>
    <row r="110" spans="2:10">
      <c r="B110" s="92" t="s">
        <v>319</v>
      </c>
      <c r="C110" s="95"/>
      <c r="D110" s="95"/>
      <c r="E110" s="109">
        <v>0</v>
      </c>
      <c r="F110" s="109">
        <f>-SUMIFS('01 FY25 JE'!$P:$P,'01 FY25 JE'!$R:$R,"父母注资 - 现金",'01 FY25 JE'!K:K,'01 General'!$B$36)</f>
        <v>0</v>
      </c>
      <c r="G110" s="92"/>
      <c r="H110" s="92"/>
    </row>
    <row r="111" spans="2:10">
      <c r="B111" s="94" t="s">
        <v>320</v>
      </c>
      <c r="C111" s="93"/>
      <c r="D111" s="93"/>
      <c r="E111" s="127">
        <v>0</v>
      </c>
      <c r="F111" s="127">
        <v>0</v>
      </c>
      <c r="G111" s="92"/>
      <c r="H111" s="92"/>
    </row>
    <row r="112" spans="2:10">
      <c r="B112" s="7" t="s">
        <v>321</v>
      </c>
      <c r="C112" s="98"/>
      <c r="D112" s="98"/>
      <c r="E112" s="112">
        <f>SUM(E110:E111)</f>
        <v>0</v>
      </c>
      <c r="F112" s="112">
        <f>SUM(F110:F111)</f>
        <v>0</v>
      </c>
      <c r="G112" s="92"/>
      <c r="H112" s="92"/>
    </row>
    <row r="113" spans="2:8">
      <c r="B113" s="95"/>
      <c r="C113" s="95"/>
      <c r="D113" s="95"/>
      <c r="E113" s="110"/>
      <c r="F113" s="110"/>
      <c r="G113" s="92"/>
      <c r="H113" s="92"/>
    </row>
    <row r="114" spans="2:8">
      <c r="B114" s="94" t="s">
        <v>322</v>
      </c>
      <c r="C114" s="93"/>
      <c r="D114" s="93"/>
      <c r="E114" s="111">
        <v>0</v>
      </c>
      <c r="F114" s="111">
        <f>'02 Acct'!L186</f>
        <v>0</v>
      </c>
      <c r="G114" s="92"/>
      <c r="H114" s="92"/>
    </row>
    <row r="115" spans="2:8">
      <c r="B115" s="7" t="s">
        <v>323</v>
      </c>
      <c r="C115" s="98"/>
      <c r="D115" s="98"/>
      <c r="E115" s="112">
        <f>SUM(E100,E107,E112,E114)</f>
        <v>0</v>
      </c>
      <c r="F115" s="112">
        <f ca="1">SUM(F100,F107,F112,F114)</f>
        <v>3.4106051316484809E-13</v>
      </c>
      <c r="G115" s="92"/>
      <c r="H115" s="92"/>
    </row>
    <row r="116" spans="2:8">
      <c r="B116" s="92" t="s">
        <v>324</v>
      </c>
      <c r="C116" s="95"/>
      <c r="D116" s="95"/>
      <c r="E116" s="109">
        <v>100</v>
      </c>
      <c r="F116" s="109">
        <f>E7+E6</f>
        <v>100</v>
      </c>
      <c r="G116" s="92"/>
      <c r="H116" s="92"/>
    </row>
    <row r="117" spans="2:8">
      <c r="B117" s="2" t="s">
        <v>325</v>
      </c>
      <c r="C117" s="95"/>
      <c r="D117" s="95"/>
      <c r="E117" s="17">
        <f>SUM(E6:E7)</f>
        <v>100</v>
      </c>
      <c r="F117" s="17">
        <f>SUM(F6:F7)</f>
        <v>100</v>
      </c>
      <c r="G117" s="92"/>
      <c r="H117" s="92"/>
    </row>
    <row r="118" spans="2:8">
      <c r="B118" s="129" t="s">
        <v>386</v>
      </c>
      <c r="C118" s="95"/>
      <c r="D118" s="95"/>
      <c r="E118" s="110">
        <f>SUM(E115:E116)-E117</f>
        <v>0</v>
      </c>
      <c r="F118" s="110">
        <f ca="1">SUM(F115:F116)-F117</f>
        <v>3.4106051316484809E-13</v>
      </c>
      <c r="G118" s="92"/>
      <c r="H118" s="92"/>
    </row>
    <row r="120" spans="2:8">
      <c r="B120" s="92"/>
      <c r="C120" s="92"/>
      <c r="D120" s="92"/>
      <c r="E120" s="92"/>
      <c r="F120" s="92"/>
      <c r="G120" s="92"/>
      <c r="H120" s="92"/>
    </row>
    <row r="121" spans="2:8">
      <c r="B121" s="92"/>
      <c r="C121" s="92"/>
      <c r="D121" s="92"/>
      <c r="E121" s="92"/>
      <c r="F121" s="92"/>
      <c r="G121" s="92"/>
      <c r="H121" s="92"/>
    </row>
    <row r="122" spans="2:8">
      <c r="B122" s="92"/>
      <c r="C122" s="92"/>
      <c r="D122" s="92"/>
      <c r="E122" s="92"/>
      <c r="F122" s="92"/>
      <c r="G122" s="92"/>
      <c r="H122" s="92"/>
    </row>
    <row r="123" spans="2:8">
      <c r="B123" s="92"/>
      <c r="C123" s="92"/>
      <c r="D123" s="92"/>
      <c r="E123" s="92"/>
      <c r="F123" s="92"/>
      <c r="G123" s="92"/>
      <c r="H123" s="92"/>
    </row>
    <row r="124" spans="2:8">
      <c r="B124" s="92"/>
      <c r="C124" s="92"/>
      <c r="D124" s="92"/>
      <c r="E124" s="92"/>
      <c r="F124" s="92"/>
      <c r="G124" s="92"/>
      <c r="H124" s="92"/>
    </row>
    <row r="125" spans="2:8">
      <c r="B125" s="92"/>
      <c r="C125" s="92"/>
      <c r="D125" s="92"/>
      <c r="E125" s="92"/>
      <c r="F125" s="92"/>
      <c r="G125" s="92"/>
      <c r="H125" s="92"/>
    </row>
    <row r="126" spans="2:8">
      <c r="B126" s="92"/>
      <c r="C126" s="92"/>
      <c r="D126" s="92"/>
      <c r="E126" s="92"/>
      <c r="F126" s="92"/>
      <c r="G126" s="92"/>
      <c r="H126" s="92"/>
    </row>
    <row r="127" spans="2:8">
      <c r="B127" s="92"/>
      <c r="C127" s="92"/>
      <c r="D127" s="92"/>
      <c r="E127" s="92"/>
      <c r="F127" s="92"/>
      <c r="G127" s="92"/>
      <c r="H127" s="92"/>
    </row>
    <row r="128" spans="2:8">
      <c r="B128" s="92"/>
      <c r="C128" s="92"/>
      <c r="D128" s="92"/>
      <c r="E128" s="92"/>
      <c r="F128" s="92"/>
      <c r="G128" s="92"/>
      <c r="H128" s="92"/>
    </row>
    <row r="129" spans="2:8">
      <c r="B129" s="92"/>
      <c r="C129" s="92"/>
      <c r="D129" s="92"/>
      <c r="E129" s="92"/>
      <c r="F129" s="92"/>
      <c r="G129" s="92"/>
      <c r="H129" s="92"/>
    </row>
    <row r="130" spans="2:8">
      <c r="B130" s="92"/>
      <c r="C130" s="92"/>
      <c r="D130" s="92"/>
      <c r="E130" s="92"/>
      <c r="F130" s="92"/>
      <c r="G130" s="92"/>
      <c r="H130" s="92"/>
    </row>
    <row r="131" spans="2:8">
      <c r="B131" s="92"/>
      <c r="C131" s="92"/>
      <c r="D131" s="92"/>
      <c r="E131" s="92"/>
      <c r="F131" s="92"/>
      <c r="G131" s="92"/>
      <c r="H131" s="92"/>
    </row>
    <row r="132" spans="2:8">
      <c r="B132" s="92"/>
      <c r="C132" s="92"/>
      <c r="D132" s="92"/>
      <c r="E132" s="92"/>
      <c r="F132" s="92"/>
      <c r="G132" s="92"/>
      <c r="H132" s="92"/>
    </row>
    <row r="133" spans="2:8">
      <c r="B133" s="92"/>
      <c r="C133" s="92"/>
      <c r="D133" s="92"/>
      <c r="E133" s="92"/>
      <c r="F133" s="92"/>
      <c r="G133" s="92"/>
      <c r="H133" s="92"/>
    </row>
    <row r="134" spans="2:8">
      <c r="B134" s="92"/>
      <c r="C134" s="92"/>
      <c r="D134" s="92"/>
      <c r="E134" s="92"/>
      <c r="F134" s="92"/>
      <c r="G134" s="92"/>
      <c r="H134" s="92"/>
    </row>
    <row r="135" spans="2:8">
      <c r="B135" s="92"/>
      <c r="C135" s="92"/>
      <c r="D135" s="92"/>
      <c r="E135" s="92"/>
      <c r="F135" s="92"/>
      <c r="G135" s="92"/>
      <c r="H135" s="92"/>
    </row>
    <row r="136" spans="2:8">
      <c r="B136" s="92"/>
      <c r="C136" s="92"/>
      <c r="D136" s="92"/>
      <c r="E136" s="92"/>
      <c r="F136" s="92"/>
      <c r="G136" s="92"/>
      <c r="H136" s="92"/>
    </row>
    <row r="137" spans="2:8">
      <c r="B137" s="92"/>
      <c r="C137" s="92"/>
      <c r="D137" s="92"/>
      <c r="E137" s="92"/>
      <c r="F137" s="92"/>
      <c r="G137" s="92"/>
      <c r="H137" s="92"/>
    </row>
    <row r="138" spans="2:8">
      <c r="B138" s="92"/>
      <c r="C138" s="92"/>
      <c r="D138" s="92"/>
      <c r="E138" s="92"/>
      <c r="F138" s="92"/>
      <c r="G138" s="92"/>
      <c r="H138" s="92"/>
    </row>
    <row r="139" spans="2:8">
      <c r="B139" s="92"/>
      <c r="C139" s="92"/>
      <c r="D139" s="92"/>
      <c r="E139" s="92"/>
      <c r="F139" s="92"/>
      <c r="G139" s="92"/>
      <c r="H139" s="92"/>
    </row>
    <row r="140" spans="2:8">
      <c r="B140" s="92"/>
      <c r="C140" s="92"/>
      <c r="D140" s="92"/>
      <c r="E140" s="92"/>
      <c r="F140" s="92"/>
      <c r="G140" s="92"/>
      <c r="H140" s="92"/>
    </row>
    <row r="141" spans="2:8">
      <c r="B141" s="92"/>
      <c r="C141" s="92"/>
      <c r="D141" s="92"/>
      <c r="E141" s="92"/>
      <c r="F141" s="92"/>
      <c r="G141" s="92"/>
      <c r="H141" s="92"/>
    </row>
    <row r="142" spans="2:8">
      <c r="B142" s="92"/>
      <c r="C142" s="92"/>
      <c r="D142" s="92"/>
      <c r="E142" s="92"/>
      <c r="F142" s="92"/>
      <c r="G142" s="92"/>
      <c r="H142" s="92"/>
    </row>
    <row r="143" spans="2:8">
      <c r="B143" s="92"/>
      <c r="C143" s="92"/>
      <c r="D143" s="92"/>
      <c r="E143" s="92"/>
      <c r="F143" s="92"/>
      <c r="G143" s="92"/>
      <c r="H143" s="92"/>
    </row>
  </sheetData>
  <phoneticPr fontId="37" type="noConversion"/>
  <conditionalFormatting sqref="E49:E50 E54:E61 E67:E70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{0546058A-C322-49D7-9314-773E7FC41E55}</x14:id>
        </ext>
      </extLst>
    </cfRule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{F420370B-9ECF-4846-A8DA-60F33F6EAB89}</x14:id>
        </ext>
      </extLst>
    </cfRule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{4EFECE58-C582-404A-A599-9D1FEEDFFB6B}</x14:id>
        </ext>
      </extLst>
    </cfRule>
  </conditionalFormatting>
  <conditionalFormatting sqref="E54:F61 E67:F70 E49:F50">
    <cfRule type="dataBar" priority="109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{DB9C43D2-58E2-40E2-AA14-8124F623F6E2}</x14:id>
        </ext>
      </extLst>
    </cfRule>
  </conditionalFormatting>
  <conditionalFormatting sqref="F49:F50 F54:F61 F67:F7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{FA350DE6-D609-4871-BADE-585069B81674}</x14:id>
        </ext>
      </extLst>
    </cfRule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{6FACAB40-B1B4-4259-A1F9-BA4C18595D54}</x14:id>
        </ext>
      </extLst>
    </cfRule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{0DFFC530-7914-48A4-826B-825B4C6C229F}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>
    <oddHeader>Prepared by Dong, Ryan (BJ/CP4) &amp;D&amp;RPage &amp;P</oddHeader>
    <oddFooter>Prepared by Dong, Ryan (BJ/CP4) &amp;D&amp;RPage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46058A-C322-49D7-9314-773E7FC41E55}">
            <x14:dataBar minLength="0" maxLength="100">
              <x14:cfvo type="autoMin"/>
              <x14:cfvo type="autoMax"/>
              <x14:negativeFillColor rgb="FFFF0000"/>
              <x14:axisColor theme="3" tint="0.79998168889431442"/>
            </x14:dataBar>
          </x14:cfRule>
          <x14:cfRule type="dataBar" id="{F420370B-9ECF-4846-A8DA-60F33F6EAB89}">
            <x14:dataBar minLength="0" maxLength="100" gradient="0">
              <x14:cfvo type="autoMin"/>
              <x14:cfvo type="autoMax"/>
              <x14:negativeFillColor rgb="FFFF0000"/>
              <x14:axisColor theme="3" tint="0.79998168889431442"/>
            </x14:dataBar>
          </x14:cfRule>
          <x14:cfRule type="dataBar" id="{4EFECE58-C582-404A-A599-9D1FEEDFFB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E49:E50 E54:E61 E67:E70</xm:sqref>
        </x14:conditionalFormatting>
        <x14:conditionalFormatting xmlns:xm="http://schemas.microsoft.com/office/excel/2006/main">
          <x14:cfRule type="dataBar" id="{DB9C43D2-58E2-40E2-AA14-8124F623F6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E54:F61 E67:F70 E49:F50</xm:sqref>
        </x14:conditionalFormatting>
        <x14:conditionalFormatting xmlns:xm="http://schemas.microsoft.com/office/excel/2006/main">
          <x14:cfRule type="dataBar" id="{FA350DE6-D609-4871-BADE-585069B81674}">
            <x14:dataBar minLength="0" maxLength="100">
              <x14:cfvo type="autoMin"/>
              <x14:cfvo type="autoMax"/>
              <x14:negativeFillColor rgb="FFFF0000"/>
              <x14:axisColor theme="3" tint="0.79998168889431442"/>
            </x14:dataBar>
          </x14:cfRule>
          <x14:cfRule type="dataBar" id="{6FACAB40-B1B4-4259-A1F9-BA4C18595D54}">
            <x14:dataBar minLength="0" maxLength="100" gradient="0">
              <x14:cfvo type="autoMin"/>
              <x14:cfvo type="autoMax"/>
              <x14:negativeFillColor rgb="FFFF0000"/>
              <x14:axisColor theme="3" tint="0.79998168889431442"/>
            </x14:dataBar>
          </x14:cfRule>
          <x14:cfRule type="dataBar" id="{0DFFC530-7914-48A4-826B-825B4C6C22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F49:F50 F54:F61 F67:F70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4A82-45B7-4E85-8AEC-46A590233EEC}">
  <sheetPr codeName="Sheet10">
    <tabColor theme="0"/>
  </sheetPr>
  <dimension ref="A1:O145"/>
  <sheetViews>
    <sheetView zoomScale="80" zoomScaleNormal="80" workbookViewId="0">
      <pane xSplit="1" topLeftCell="B1" activePane="topRight" state="frozen"/>
      <selection pane="topRight" activeCell="B1" sqref="B1"/>
    </sheetView>
  </sheetViews>
  <sheetFormatPr defaultColWidth="9.140625" defaultRowHeight="16.5"/>
  <cols>
    <col min="1" max="1" width="22.28515625" style="36" customWidth="1"/>
    <col min="2" max="4" width="14" style="36" customWidth="1"/>
    <col min="5" max="5" width="16.7109375" style="36" bestFit="1" customWidth="1"/>
    <col min="6" max="13" width="14" style="36" customWidth="1"/>
    <col min="14" max="14" width="9.140625" style="36"/>
    <col min="15" max="15" width="12.7109375" style="36" bestFit="1" customWidth="1"/>
    <col min="16" max="20" width="9.140625" style="36"/>
    <col min="21" max="21" width="13.85546875" style="36" bestFit="1" customWidth="1"/>
    <col min="22" max="16384" width="9.140625" style="36"/>
  </cols>
  <sheetData>
    <row r="1" spans="1:15">
      <c r="A1" s="2" t="s">
        <v>466</v>
      </c>
      <c r="C1" s="137" t="s">
        <v>467</v>
      </c>
    </row>
    <row r="2" spans="1:15">
      <c r="A2" s="16" t="s">
        <v>246</v>
      </c>
      <c r="K2" s="37" t="s">
        <v>242</v>
      </c>
    </row>
    <row r="3" spans="1:15">
      <c r="A3" s="16"/>
      <c r="K3" s="37" t="s">
        <v>242</v>
      </c>
    </row>
    <row r="4" spans="1:15">
      <c r="A4" s="40" t="s">
        <v>245</v>
      </c>
      <c r="B4" s="49">
        <v>45658</v>
      </c>
      <c r="C4" s="49">
        <v>45689</v>
      </c>
      <c r="D4" s="49">
        <v>45717</v>
      </c>
      <c r="E4" s="49">
        <v>45748</v>
      </c>
      <c r="F4" s="49">
        <v>45778</v>
      </c>
      <c r="G4" s="49">
        <v>45809</v>
      </c>
      <c r="H4" s="49">
        <v>45839</v>
      </c>
      <c r="I4" s="49">
        <v>45870</v>
      </c>
      <c r="J4" s="49">
        <v>45901</v>
      </c>
      <c r="K4" s="49">
        <v>45931</v>
      </c>
      <c r="L4" s="49">
        <v>45962</v>
      </c>
      <c r="M4" s="49">
        <v>45992</v>
      </c>
    </row>
    <row r="5" spans="1:15">
      <c r="A5" s="35" t="s">
        <v>72</v>
      </c>
      <c r="B5" s="38">
        <f ca="1">-SUMIFS(_xlfn.XLOOKUP(B$4,'01 General'!$4:$4,'01 General'!$8:$62,0),'01 General'!$A$8:$A$62,'03 Memo'!$A5)</f>
        <v>0</v>
      </c>
      <c r="C5" s="38">
        <f ca="1">-SUMIFS(_xlfn.XLOOKUP(C$4,'01 General'!$4:$4,'01 General'!$8:$62,0),'01 General'!$A$8:$A$62,'03 Memo'!$A5)</f>
        <v>0</v>
      </c>
      <c r="D5" s="38">
        <f ca="1">-SUMIFS(_xlfn.XLOOKUP(D$4,'01 General'!$4:$4,'01 General'!$8:$62,0),'01 General'!$A$8:$A$62,'03 Memo'!$A5)</f>
        <v>0</v>
      </c>
      <c r="E5" s="38">
        <f ca="1">-SUMIFS(_xlfn.XLOOKUP(E$4,'01 General'!$4:$4,'01 General'!$8:$62,0),'01 General'!$A$8:$A$62,'03 Memo'!$A5)</f>
        <v>0</v>
      </c>
      <c r="F5" s="38">
        <f ca="1">-SUMIFS(_xlfn.XLOOKUP(F$4,'01 General'!$4:$4,'01 General'!$8:$62,0),'01 General'!$A$8:$A$62,'03 Memo'!$A5)</f>
        <v>10000</v>
      </c>
      <c r="G5" s="38">
        <f ca="1">-SUMIFS(_xlfn.XLOOKUP(G$4,'01 General'!$4:$4,'01 General'!$8:$62,0),'01 General'!$A$8:$A$62,'03 Memo'!$A5)</f>
        <v>0</v>
      </c>
      <c r="H5" s="38">
        <f ca="1">-SUMIFS(_xlfn.XLOOKUP(H$4,'01 General'!$4:$4,'01 General'!$8:$62,0),'01 General'!$A$8:$A$62,'03 Memo'!$A5)</f>
        <v>0</v>
      </c>
      <c r="I5" s="38">
        <f ca="1">-SUMIFS(_xlfn.XLOOKUP(I$4,'01 General'!$4:$4,'01 General'!$8:$62,0),'01 General'!$A$8:$A$62,'03 Memo'!$A5)</f>
        <v>0</v>
      </c>
      <c r="J5" s="38">
        <f ca="1">-SUMIFS(_xlfn.XLOOKUP(J$4,'01 General'!$4:$4,'01 General'!$8:$62,0),'01 General'!$A$8:$A$62,'03 Memo'!$A5)</f>
        <v>0</v>
      </c>
      <c r="K5" s="38">
        <f ca="1">-SUMIFS(_xlfn.XLOOKUP(K$4,'01 General'!$4:$4,'01 General'!$8:$62,0),'01 General'!$A$8:$A$62,'03 Memo'!$A5)</f>
        <v>0</v>
      </c>
      <c r="L5" s="38">
        <f ca="1">-SUMIFS(_xlfn.XLOOKUP(L$4,'01 General'!$4:$4,'01 General'!$8:$62,0),'01 General'!$A$8:$A$62,'03 Memo'!$A5)</f>
        <v>0</v>
      </c>
      <c r="M5" s="38">
        <f ca="1">-SUMIFS(_xlfn.XLOOKUP(M$4,'01 General'!$4:$4,'01 General'!$8:$62,0),'01 General'!$A$8:$A$62,'03 Memo'!$A5)</f>
        <v>0</v>
      </c>
    </row>
    <row r="6" spans="1:15">
      <c r="A6" s="35" t="s">
        <v>75</v>
      </c>
      <c r="B6" s="38">
        <f>-SUMIFS(_xlfn.XLOOKUP(B$4,'01 General'!$4:$4,'01 General'!$8:$62,0),'01 General'!$A$8:$A$62,'03 Memo'!$A6)</f>
        <v>0</v>
      </c>
      <c r="C6" s="38">
        <f>-SUMIFS(_xlfn.XLOOKUP(C$4,'01 General'!$4:$4,'01 General'!$8:$62,0),'01 General'!$A$8:$A$62,'03 Memo'!$A6)</f>
        <v>0</v>
      </c>
      <c r="D6" s="38">
        <f>-SUMIFS(_xlfn.XLOOKUP(D$4,'01 General'!$4:$4,'01 General'!$8:$62,0),'01 General'!$A$8:$A$62,'03 Memo'!$A6)</f>
        <v>0</v>
      </c>
      <c r="E6" s="38">
        <f>-SUMIFS(_xlfn.XLOOKUP(E$4,'01 General'!$4:$4,'01 General'!$8:$62,0),'01 General'!$A$8:$A$62,'03 Memo'!$A6)</f>
        <v>0</v>
      </c>
      <c r="F6" s="38">
        <f>-SUMIFS(_xlfn.XLOOKUP(F$4,'01 General'!$4:$4,'01 General'!$8:$62,0),'01 General'!$A$8:$A$62,'03 Memo'!$A6)</f>
        <v>0</v>
      </c>
      <c r="G6" s="38">
        <f>-SUMIFS(_xlfn.XLOOKUP(G$4,'01 General'!$4:$4,'01 General'!$8:$62,0),'01 General'!$A$8:$A$62,'03 Memo'!$A6)</f>
        <v>0</v>
      </c>
      <c r="H6" s="38">
        <f>-SUMIFS(_xlfn.XLOOKUP(H$4,'01 General'!$4:$4,'01 General'!$8:$62,0),'01 General'!$A$8:$A$62,'03 Memo'!$A6)</f>
        <v>0</v>
      </c>
      <c r="I6" s="38">
        <f>-SUMIFS(_xlfn.XLOOKUP(I$4,'01 General'!$4:$4,'01 General'!$8:$62,0),'01 General'!$A$8:$A$62,'03 Memo'!$A6)</f>
        <v>0</v>
      </c>
      <c r="J6" s="38">
        <f>-SUMIFS(_xlfn.XLOOKUP(J$4,'01 General'!$4:$4,'01 General'!$8:$62,0),'01 General'!$A$8:$A$62,'03 Memo'!$A6)</f>
        <v>0</v>
      </c>
      <c r="K6" s="38">
        <f>-SUMIFS(_xlfn.XLOOKUP(K$4,'01 General'!$4:$4,'01 General'!$8:$62,0),'01 General'!$A$8:$A$62,'03 Memo'!$A6)</f>
        <v>0</v>
      </c>
      <c r="L6" s="38">
        <f>-SUMIFS(_xlfn.XLOOKUP(L$4,'01 General'!$4:$4,'01 General'!$8:$62,0),'01 General'!$A$8:$A$62,'03 Memo'!$A6)</f>
        <v>0</v>
      </c>
      <c r="M6" s="38">
        <f>-SUMIFS(_xlfn.XLOOKUP(M$4,'01 General'!$4:$4,'01 General'!$8:$62,0),'01 General'!$A$8:$A$62,'03 Memo'!$A6)</f>
        <v>0</v>
      </c>
    </row>
    <row r="7" spans="1: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>
      <c r="A8" s="39" t="s">
        <v>244</v>
      </c>
      <c r="B8" s="48">
        <f t="shared" ref="B8" ca="1" si="0">SUM(B5:B7)</f>
        <v>0</v>
      </c>
      <c r="C8" s="48">
        <f t="shared" ref="C8:D8" ca="1" si="1">SUM(C5:C7)</f>
        <v>0</v>
      </c>
      <c r="D8" s="48">
        <f t="shared" ca="1" si="1"/>
        <v>0</v>
      </c>
      <c r="E8" s="48">
        <f t="shared" ref="E8" ca="1" si="2">SUM(E5:E7)</f>
        <v>0</v>
      </c>
      <c r="F8" s="48">
        <f t="shared" ref="F8:J8" ca="1" si="3">SUM(F5:F7)</f>
        <v>10000</v>
      </c>
      <c r="G8" s="48">
        <f t="shared" ca="1" si="3"/>
        <v>0</v>
      </c>
      <c r="H8" s="48">
        <f t="shared" ca="1" si="3"/>
        <v>0</v>
      </c>
      <c r="I8" s="48">
        <f t="shared" ca="1" si="3"/>
        <v>0</v>
      </c>
      <c r="J8" s="48">
        <f t="shared" ca="1" si="3"/>
        <v>0</v>
      </c>
      <c r="K8" s="48">
        <f t="shared" ref="K8:M8" ca="1" si="4">SUM(K5:K7)</f>
        <v>0</v>
      </c>
      <c r="L8" s="48">
        <f t="shared" ca="1" si="4"/>
        <v>0</v>
      </c>
      <c r="M8" s="48">
        <f t="shared" ca="1" si="4"/>
        <v>0</v>
      </c>
      <c r="O8" s="53"/>
    </row>
    <row r="9" spans="1:15">
      <c r="A9" s="47"/>
      <c r="O9" s="53"/>
    </row>
    <row r="10" spans="1:15">
      <c r="A10" s="39" t="s">
        <v>243</v>
      </c>
      <c r="O10" s="53"/>
    </row>
    <row r="11" spans="1:15">
      <c r="A11" s="35" t="s">
        <v>83</v>
      </c>
      <c r="B11" s="38">
        <f ca="1">-SUMIFS(_xlfn.XLOOKUP(B$4,'01 General'!$4:$4,'01 General'!$8:$62,0),'01 General'!$A$8:$A$62,'03 Memo'!$A11)</f>
        <v>0</v>
      </c>
      <c r="C11" s="38">
        <f ca="1">-SUMIFS(_xlfn.XLOOKUP(C$4,'01 General'!$4:$4,'01 General'!$8:$62,0),'01 General'!$A$8:$A$62,'03 Memo'!$A11)</f>
        <v>0</v>
      </c>
      <c r="D11" s="38">
        <f ca="1">-SUMIFS(_xlfn.XLOOKUP(D$4,'01 General'!$4:$4,'01 General'!$8:$62,0),'01 General'!$A$8:$A$62,'03 Memo'!$A11)</f>
        <v>0</v>
      </c>
      <c r="E11" s="38">
        <f ca="1">-SUMIFS(_xlfn.XLOOKUP(E$4,'01 General'!$4:$4,'01 General'!$8:$62,0),'01 General'!$A$8:$A$62,'03 Memo'!$A11)</f>
        <v>0</v>
      </c>
      <c r="F11" s="38">
        <f ca="1">-SUMIFS(_xlfn.XLOOKUP(F$4,'01 General'!$4:$4,'01 General'!$8:$62,0),'01 General'!$A$8:$A$62,'03 Memo'!$A11)</f>
        <v>-328.65</v>
      </c>
      <c r="G11" s="38">
        <f ca="1">-SUMIFS(_xlfn.XLOOKUP(G$4,'01 General'!$4:$4,'01 General'!$8:$62,0),'01 General'!$A$8:$A$62,'03 Memo'!$A11)</f>
        <v>0</v>
      </c>
      <c r="H11" s="38">
        <f ca="1">-SUMIFS(_xlfn.XLOOKUP(H$4,'01 General'!$4:$4,'01 General'!$8:$62,0),'01 General'!$A$8:$A$62,'03 Memo'!$A11)</f>
        <v>0</v>
      </c>
      <c r="I11" s="38">
        <f ca="1">-SUMIFS(_xlfn.XLOOKUP(I$4,'01 General'!$4:$4,'01 General'!$8:$62,0),'01 General'!$A$8:$A$62,'03 Memo'!$A11)</f>
        <v>0</v>
      </c>
      <c r="J11" s="38">
        <f ca="1">-SUMIFS(_xlfn.XLOOKUP(J$4,'01 General'!$4:$4,'01 General'!$8:$62,0),'01 General'!$A$8:$A$62,'03 Memo'!$A11)</f>
        <v>0</v>
      </c>
      <c r="K11" s="38">
        <f ca="1">-SUMIFS(_xlfn.XLOOKUP(K$4,'01 General'!$4:$4,'01 General'!$8:$62,0),'01 General'!$A$8:$A$62,'03 Memo'!$A11)</f>
        <v>0</v>
      </c>
      <c r="L11" s="38">
        <f ca="1">-SUMIFS(_xlfn.XLOOKUP(L$4,'01 General'!$4:$4,'01 General'!$8:$62,0),'01 General'!$A$8:$A$62,'03 Memo'!$A11)</f>
        <v>0</v>
      </c>
      <c r="M11" s="38">
        <f ca="1">-SUMIFS(_xlfn.XLOOKUP(M$4,'01 General'!$4:$4,'01 General'!$8:$62,0),'01 General'!$A$8:$A$62,'03 Memo'!$A11)</f>
        <v>0</v>
      </c>
    </row>
    <row r="12" spans="1:15">
      <c r="A12" s="35" t="s">
        <v>87</v>
      </c>
      <c r="B12" s="38">
        <f>-SUMIFS(_xlfn.XLOOKUP(B$4,'01 General'!$4:$4,'01 General'!$8:$62,0),'01 General'!$A$8:$A$62,'03 Memo'!$A12)-SUMIFS(_xlfn.XLOOKUP(B$4,'01 General'!$4:$4,'01 General'!$8:$62,0),'01 General'!$A$8:$A$62,'01 General'!$A$42)</f>
        <v>0</v>
      </c>
      <c r="C12" s="38">
        <f>-SUMIFS(_xlfn.XLOOKUP(C$4,'01 General'!$4:$4,'01 General'!$8:$62,0),'01 General'!$A$8:$A$62,'03 Memo'!$A12)-SUMIFS(_xlfn.XLOOKUP(C$4,'01 General'!$4:$4,'01 General'!$8:$62,0),'01 General'!$A$8:$A$62,'01 General'!$A$42)</f>
        <v>0</v>
      </c>
      <c r="D12" s="38">
        <f>-SUMIFS(_xlfn.XLOOKUP(D$4,'01 General'!$4:$4,'01 General'!$8:$62,0),'01 General'!$A$8:$A$62,'03 Memo'!$A12)-SUMIFS(_xlfn.XLOOKUP(D$4,'01 General'!$4:$4,'01 General'!$8:$62,0),'01 General'!$A$8:$A$62,'01 General'!$A$42)</f>
        <v>0</v>
      </c>
      <c r="E12" s="38">
        <f>-SUMIFS(_xlfn.XLOOKUP(E$4,'01 General'!$4:$4,'01 General'!$8:$62,0),'01 General'!$A$8:$A$62,'03 Memo'!$A12)-SUMIFS(_xlfn.XLOOKUP(E$4,'01 General'!$4:$4,'01 General'!$8:$62,0),'01 General'!$A$8:$A$62,'01 General'!$A$42)</f>
        <v>0</v>
      </c>
      <c r="F12" s="38">
        <f>-SUMIFS(_xlfn.XLOOKUP(F$4,'01 General'!$4:$4,'01 General'!$8:$62,0),'01 General'!$A$8:$A$62,'03 Memo'!$A12)-SUMIFS(_xlfn.XLOOKUP(F$4,'01 General'!$4:$4,'01 General'!$8:$62,0),'01 General'!$A$8:$A$62,'01 General'!$A$42)</f>
        <v>0</v>
      </c>
      <c r="G12" s="38">
        <f>-SUMIFS(_xlfn.XLOOKUP(G$4,'01 General'!$4:$4,'01 General'!$8:$62,0),'01 General'!$A$8:$A$62,'03 Memo'!$A12)-SUMIFS(_xlfn.XLOOKUP(G$4,'01 General'!$4:$4,'01 General'!$8:$62,0),'01 General'!$A$8:$A$62,'01 General'!$A$42)</f>
        <v>0</v>
      </c>
      <c r="H12" s="38">
        <f>-SUMIFS(_xlfn.XLOOKUP(H$4,'01 General'!$4:$4,'01 General'!$8:$62,0),'01 General'!$A$8:$A$62,'03 Memo'!$A12)-SUMIFS(_xlfn.XLOOKUP(H$4,'01 General'!$4:$4,'01 General'!$8:$62,0),'01 General'!$A$8:$A$62,'01 General'!$A$42)</f>
        <v>0</v>
      </c>
      <c r="I12" s="38">
        <f>-SUMIFS(_xlfn.XLOOKUP(I$4,'01 General'!$4:$4,'01 General'!$8:$62,0),'01 General'!$A$8:$A$62,'03 Memo'!$A12)-SUMIFS(_xlfn.XLOOKUP(I$4,'01 General'!$4:$4,'01 General'!$8:$62,0),'01 General'!$A$8:$A$62,'01 General'!$A$42)</f>
        <v>0</v>
      </c>
      <c r="J12" s="38">
        <f>-SUMIFS(_xlfn.XLOOKUP(J$4,'01 General'!$4:$4,'01 General'!$8:$62,0),'01 General'!$A$8:$A$62,'03 Memo'!$A12)-SUMIFS(_xlfn.XLOOKUP(J$4,'01 General'!$4:$4,'01 General'!$8:$62,0),'01 General'!$A$8:$A$62,'01 General'!$A$42)</f>
        <v>0</v>
      </c>
      <c r="K12" s="38">
        <f>-SUMIFS(_xlfn.XLOOKUP(K$4,'01 General'!$4:$4,'01 General'!$8:$62,0),'01 General'!$A$8:$A$62,'03 Memo'!$A12)-SUMIFS(_xlfn.XLOOKUP(K$4,'01 General'!$4:$4,'01 General'!$8:$62,0),'01 General'!$A$8:$A$62,'01 General'!$A$42)</f>
        <v>0</v>
      </c>
      <c r="L12" s="38">
        <f>-SUMIFS(_xlfn.XLOOKUP(L$4,'01 General'!$4:$4,'01 General'!$8:$62,0),'01 General'!$A$8:$A$62,'03 Memo'!$A12)-SUMIFS(_xlfn.XLOOKUP(L$4,'01 General'!$4:$4,'01 General'!$8:$62,0),'01 General'!$A$8:$A$62,'01 General'!$A$42)</f>
        <v>0</v>
      </c>
      <c r="M12" s="38">
        <f>-SUMIFS(_xlfn.XLOOKUP(M$4,'01 General'!$4:$4,'01 General'!$8:$62,0),'01 General'!$A$8:$A$62,'03 Memo'!$A12)-SUMIFS(_xlfn.XLOOKUP(M$4,'01 General'!$4:$4,'01 General'!$8:$62,0),'01 General'!$A$8:$A$62,'01 General'!$A$42)</f>
        <v>0</v>
      </c>
    </row>
    <row r="13" spans="1:15">
      <c r="A13" s="35" t="s">
        <v>91</v>
      </c>
      <c r="B13" s="38">
        <f>-SUMIFS(_xlfn.XLOOKUP(B$4,'01 General'!$4:$4,'01 General'!$8:$62,0),'01 General'!$A$8:$A$62,'03 Memo'!$A13)</f>
        <v>0</v>
      </c>
      <c r="C13" s="38">
        <f>-SUMIFS(_xlfn.XLOOKUP(C$4,'01 General'!$4:$4,'01 General'!$8:$62,0),'01 General'!$A$8:$A$62,'03 Memo'!$A13)</f>
        <v>0</v>
      </c>
      <c r="D13" s="38">
        <f>-SUMIFS(_xlfn.XLOOKUP(D$4,'01 General'!$4:$4,'01 General'!$8:$62,0),'01 General'!$A$8:$A$62,'03 Memo'!$A13)</f>
        <v>0</v>
      </c>
      <c r="E13" s="38">
        <f>-SUMIFS(_xlfn.XLOOKUP(E$4,'01 General'!$4:$4,'01 General'!$8:$62,0),'01 General'!$A$8:$A$62,'03 Memo'!$A13)</f>
        <v>0</v>
      </c>
      <c r="F13" s="38">
        <f>-SUMIFS(_xlfn.XLOOKUP(F$4,'01 General'!$4:$4,'01 General'!$8:$62,0),'01 General'!$A$8:$A$62,'03 Memo'!$A13)</f>
        <v>0</v>
      </c>
      <c r="G13" s="38">
        <f>-SUMIFS(_xlfn.XLOOKUP(G$4,'01 General'!$4:$4,'01 General'!$8:$62,0),'01 General'!$A$8:$A$62,'03 Memo'!$A13)</f>
        <v>0</v>
      </c>
      <c r="H13" s="38">
        <f>-SUMIFS(_xlfn.XLOOKUP(H$4,'01 General'!$4:$4,'01 General'!$8:$62,0),'01 General'!$A$8:$A$62,'03 Memo'!$A13)</f>
        <v>0</v>
      </c>
      <c r="I13" s="38">
        <f>-SUMIFS(_xlfn.XLOOKUP(I$4,'01 General'!$4:$4,'01 General'!$8:$62,0),'01 General'!$A$8:$A$62,'03 Memo'!$A13)</f>
        <v>0</v>
      </c>
      <c r="J13" s="38">
        <f>-SUMIFS(_xlfn.XLOOKUP(J$4,'01 General'!$4:$4,'01 General'!$8:$62,0),'01 General'!$A$8:$A$62,'03 Memo'!$A13)</f>
        <v>0</v>
      </c>
      <c r="K13" s="38">
        <f>-SUMIFS(_xlfn.XLOOKUP(K$4,'01 General'!$4:$4,'01 General'!$8:$62,0),'01 General'!$A$8:$A$62,'03 Memo'!$A13)</f>
        <v>0</v>
      </c>
      <c r="L13" s="38">
        <f>-SUMIFS(_xlfn.XLOOKUP(L$4,'01 General'!$4:$4,'01 General'!$8:$62,0),'01 General'!$A$8:$A$62,'03 Memo'!$A13)</f>
        <v>0</v>
      </c>
      <c r="M13" s="38">
        <f>-SUMIFS(_xlfn.XLOOKUP(M$4,'01 General'!$4:$4,'01 General'!$8:$62,0),'01 General'!$A$8:$A$62,'03 Memo'!$A13)</f>
        <v>0</v>
      </c>
    </row>
    <row r="14" spans="1:15">
      <c r="A14" s="35" t="s">
        <v>95</v>
      </c>
      <c r="B14" s="38">
        <f>-SUMIFS(_xlfn.XLOOKUP(B$4,'01 General'!$4:$4,'01 General'!$8:$62,0),'01 General'!$A$8:$A$62,'03 Memo'!$A14)</f>
        <v>0</v>
      </c>
      <c r="C14" s="38">
        <f>-SUMIFS(_xlfn.XLOOKUP(C$4,'01 General'!$4:$4,'01 General'!$8:$62,0),'01 General'!$A$8:$A$62,'03 Memo'!$A14)</f>
        <v>0</v>
      </c>
      <c r="D14" s="38">
        <f>-SUMIFS(_xlfn.XLOOKUP(D$4,'01 General'!$4:$4,'01 General'!$8:$62,0),'01 General'!$A$8:$A$62,'03 Memo'!$A14)</f>
        <v>0</v>
      </c>
      <c r="E14" s="38">
        <f>-SUMIFS(_xlfn.XLOOKUP(E$4,'01 General'!$4:$4,'01 General'!$8:$62,0),'01 General'!$A$8:$A$62,'03 Memo'!$A14)</f>
        <v>0</v>
      </c>
      <c r="F14" s="38">
        <f>-SUMIFS(_xlfn.XLOOKUP(F$4,'01 General'!$4:$4,'01 General'!$8:$62,0),'01 General'!$A$8:$A$62,'03 Memo'!$A14)</f>
        <v>0</v>
      </c>
      <c r="G14" s="38">
        <f>-SUMIFS(_xlfn.XLOOKUP(G$4,'01 General'!$4:$4,'01 General'!$8:$62,0),'01 General'!$A$8:$A$62,'03 Memo'!$A14)</f>
        <v>0</v>
      </c>
      <c r="H14" s="38">
        <f>-SUMIFS(_xlfn.XLOOKUP(H$4,'01 General'!$4:$4,'01 General'!$8:$62,0),'01 General'!$A$8:$A$62,'03 Memo'!$A14)</f>
        <v>0</v>
      </c>
      <c r="I14" s="38">
        <f>-SUMIFS(_xlfn.XLOOKUP(I$4,'01 General'!$4:$4,'01 General'!$8:$62,0),'01 General'!$A$8:$A$62,'03 Memo'!$A14)</f>
        <v>0</v>
      </c>
      <c r="J14" s="38">
        <f>-SUMIFS(_xlfn.XLOOKUP(J$4,'01 General'!$4:$4,'01 General'!$8:$62,0),'01 General'!$A$8:$A$62,'03 Memo'!$A14)</f>
        <v>0</v>
      </c>
      <c r="K14" s="38">
        <f>-SUMIFS(_xlfn.XLOOKUP(K$4,'01 General'!$4:$4,'01 General'!$8:$62,0),'01 General'!$A$8:$A$62,'03 Memo'!$A14)</f>
        <v>0</v>
      </c>
      <c r="L14" s="38">
        <f>-SUMIFS(_xlfn.XLOOKUP(L$4,'01 General'!$4:$4,'01 General'!$8:$62,0),'01 General'!$A$8:$A$62,'03 Memo'!$A14)</f>
        <v>0</v>
      </c>
      <c r="M14" s="38">
        <f>-SUMIFS(_xlfn.XLOOKUP(M$4,'01 General'!$4:$4,'01 General'!$8:$62,0),'01 General'!$A$8:$A$62,'03 Memo'!$A14)</f>
        <v>0</v>
      </c>
    </row>
    <row r="15" spans="1:15">
      <c r="A15" s="35" t="s">
        <v>303</v>
      </c>
      <c r="B15" s="38">
        <f>-SUMIFS(_xlfn.XLOOKUP(B$4,'01 General'!$4:$4,'01 General'!$8:$62,0),'01 General'!$A$8:$A$62,'03 Memo'!$A15)</f>
        <v>0</v>
      </c>
      <c r="C15" s="38">
        <f>-SUMIFS(_xlfn.XLOOKUP(C$4,'01 General'!$4:$4,'01 General'!$8:$62,0),'01 General'!$A$8:$A$62,'03 Memo'!$A15)</f>
        <v>0</v>
      </c>
      <c r="D15" s="38">
        <f>-SUMIFS(_xlfn.XLOOKUP(D$4,'01 General'!$4:$4,'01 General'!$8:$62,0),'01 General'!$A$8:$A$62,'03 Memo'!$A15)</f>
        <v>0</v>
      </c>
      <c r="E15" s="38">
        <f>-SUMIFS(_xlfn.XLOOKUP(E$4,'01 General'!$4:$4,'01 General'!$8:$62,0),'01 General'!$A$8:$A$62,'03 Memo'!$A15)</f>
        <v>0</v>
      </c>
      <c r="F15" s="38">
        <f>-SUMIFS(_xlfn.XLOOKUP(F$4,'01 General'!$4:$4,'01 General'!$8:$62,0),'01 General'!$A$8:$A$62,'03 Memo'!$A15)</f>
        <v>0</v>
      </c>
      <c r="G15" s="38">
        <f>-SUMIFS(_xlfn.XLOOKUP(G$4,'01 General'!$4:$4,'01 General'!$8:$62,0),'01 General'!$A$8:$A$62,'03 Memo'!$A15)</f>
        <v>0</v>
      </c>
      <c r="H15" s="38">
        <f>-SUMIFS(_xlfn.XLOOKUP(H$4,'01 General'!$4:$4,'01 General'!$8:$62,0),'01 General'!$A$8:$A$62,'03 Memo'!$A15)</f>
        <v>0</v>
      </c>
      <c r="I15" s="38">
        <f>-SUMIFS(_xlfn.XLOOKUP(I$4,'01 General'!$4:$4,'01 General'!$8:$62,0),'01 General'!$A$8:$A$62,'03 Memo'!$A15)</f>
        <v>0</v>
      </c>
      <c r="J15" s="38">
        <f>-SUMIFS(_xlfn.XLOOKUP(J$4,'01 General'!$4:$4,'01 General'!$8:$62,0),'01 General'!$A$8:$A$62,'03 Memo'!$A15)</f>
        <v>0</v>
      </c>
      <c r="K15" s="38">
        <f>-SUMIFS(_xlfn.XLOOKUP(K$4,'01 General'!$4:$4,'01 General'!$8:$62,0),'01 General'!$A$8:$A$62,'03 Memo'!$A15)</f>
        <v>0</v>
      </c>
      <c r="L15" s="38">
        <f>-SUMIFS(_xlfn.XLOOKUP(L$4,'01 General'!$4:$4,'01 General'!$8:$62,0),'01 General'!$A$8:$A$62,'03 Memo'!$A15)</f>
        <v>0</v>
      </c>
      <c r="M15" s="38">
        <f>-SUMIFS(_xlfn.XLOOKUP(M$4,'01 General'!$4:$4,'01 General'!$8:$62,0),'01 General'!$A$8:$A$62,'03 Memo'!$A15)</f>
        <v>0</v>
      </c>
    </row>
    <row r="16" spans="1:15">
      <c r="A16" s="35" t="s">
        <v>104</v>
      </c>
      <c r="B16" s="38">
        <f>-SUMIFS(_xlfn.XLOOKUP(B$4,'01 General'!$4:$4,'01 General'!$8:$62,0),'01 General'!$A$8:$A$62,'03 Memo'!$A16)</f>
        <v>0</v>
      </c>
      <c r="C16" s="38">
        <f>-SUMIFS(_xlfn.XLOOKUP(C$4,'01 General'!$4:$4,'01 General'!$8:$62,0),'01 General'!$A$8:$A$62,'03 Memo'!$A16)</f>
        <v>0</v>
      </c>
      <c r="D16" s="38">
        <f>-SUMIFS(_xlfn.XLOOKUP(D$4,'01 General'!$4:$4,'01 General'!$8:$62,0),'01 General'!$A$8:$A$62,'03 Memo'!$A16)</f>
        <v>0</v>
      </c>
      <c r="E16" s="38">
        <f>-SUMIFS(_xlfn.XLOOKUP(E$4,'01 General'!$4:$4,'01 General'!$8:$62,0),'01 General'!$A$8:$A$62,'03 Memo'!$A16)</f>
        <v>0</v>
      </c>
      <c r="F16" s="38">
        <f>-SUMIFS(_xlfn.XLOOKUP(F$4,'01 General'!$4:$4,'01 General'!$8:$62,0),'01 General'!$A$8:$A$62,'03 Memo'!$A16)</f>
        <v>0</v>
      </c>
      <c r="G16" s="38">
        <f>-SUMIFS(_xlfn.XLOOKUP(G$4,'01 General'!$4:$4,'01 General'!$8:$62,0),'01 General'!$A$8:$A$62,'03 Memo'!$A16)</f>
        <v>0</v>
      </c>
      <c r="H16" s="38">
        <f>-SUMIFS(_xlfn.XLOOKUP(H$4,'01 General'!$4:$4,'01 General'!$8:$62,0),'01 General'!$A$8:$A$62,'03 Memo'!$A16)</f>
        <v>0</v>
      </c>
      <c r="I16" s="38">
        <f>-SUMIFS(_xlfn.XLOOKUP(I$4,'01 General'!$4:$4,'01 General'!$8:$62,0),'01 General'!$A$8:$A$62,'03 Memo'!$A16)</f>
        <v>0</v>
      </c>
      <c r="J16" s="38">
        <f>-SUMIFS(_xlfn.XLOOKUP(J$4,'01 General'!$4:$4,'01 General'!$8:$62,0),'01 General'!$A$8:$A$62,'03 Memo'!$A16)</f>
        <v>0</v>
      </c>
      <c r="K16" s="38">
        <f>-SUMIFS(_xlfn.XLOOKUP(K$4,'01 General'!$4:$4,'01 General'!$8:$62,0),'01 General'!$A$8:$A$62,'03 Memo'!$A16)</f>
        <v>0</v>
      </c>
      <c r="L16" s="38">
        <f>-SUMIFS(_xlfn.XLOOKUP(L$4,'01 General'!$4:$4,'01 General'!$8:$62,0),'01 General'!$A$8:$A$62,'03 Memo'!$A16)</f>
        <v>0</v>
      </c>
      <c r="M16" s="38">
        <f>-SUMIFS(_xlfn.XLOOKUP(M$4,'01 General'!$4:$4,'01 General'!$8:$62,0),'01 General'!$A$8:$A$62,'03 Memo'!$A16)</f>
        <v>0</v>
      </c>
    </row>
    <row r="17" spans="1:13">
      <c r="A17" s="46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>
      <c r="A18" s="39" t="s">
        <v>241</v>
      </c>
      <c r="B18" s="48">
        <f t="shared" ref="B18" ca="1" si="5">SUM(B11,B12,B13:B16)</f>
        <v>0</v>
      </c>
      <c r="C18" s="48">
        <f t="shared" ref="C18:D18" ca="1" si="6">SUM(C11,C12,C13:C16)</f>
        <v>0</v>
      </c>
      <c r="D18" s="48">
        <f t="shared" ca="1" si="6"/>
        <v>0</v>
      </c>
      <c r="E18" s="48">
        <f t="shared" ref="E18" ca="1" si="7">SUM(E11,E12,E13:E16)</f>
        <v>0</v>
      </c>
      <c r="F18" s="48">
        <f t="shared" ref="F18:J18" ca="1" si="8">SUM(F11,F12,F13:F16)</f>
        <v>-328.65</v>
      </c>
      <c r="G18" s="48">
        <f t="shared" ca="1" si="8"/>
        <v>0</v>
      </c>
      <c r="H18" s="48">
        <f t="shared" ca="1" si="8"/>
        <v>0</v>
      </c>
      <c r="I18" s="48">
        <f t="shared" ca="1" si="8"/>
        <v>0</v>
      </c>
      <c r="J18" s="48">
        <f t="shared" ca="1" si="8"/>
        <v>0</v>
      </c>
      <c r="K18" s="48">
        <f t="shared" ref="K18:M18" ca="1" si="9">SUM(K11,K12,K13:K16)</f>
        <v>0</v>
      </c>
      <c r="L18" s="48">
        <f t="shared" ca="1" si="9"/>
        <v>0</v>
      </c>
      <c r="M18" s="48">
        <f t="shared" ca="1" si="9"/>
        <v>0</v>
      </c>
    </row>
    <row r="19" spans="1:13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>
      <c r="A20" s="31" t="s">
        <v>234</v>
      </c>
      <c r="B20" s="48">
        <f t="shared" ref="B20" ca="1" si="10">B8+B18</f>
        <v>0</v>
      </c>
      <c r="C20" s="48">
        <f t="shared" ref="C20:D20" ca="1" si="11">C8+C18</f>
        <v>0</v>
      </c>
      <c r="D20" s="48">
        <f t="shared" ca="1" si="11"/>
        <v>0</v>
      </c>
      <c r="E20" s="48">
        <f t="shared" ref="E20" ca="1" si="12">E8+E18</f>
        <v>0</v>
      </c>
      <c r="F20" s="48">
        <f t="shared" ref="F20:J20" ca="1" si="13">F8+F18</f>
        <v>9671.35</v>
      </c>
      <c r="G20" s="48">
        <f t="shared" ca="1" si="13"/>
        <v>0</v>
      </c>
      <c r="H20" s="48">
        <f t="shared" ca="1" si="13"/>
        <v>0</v>
      </c>
      <c r="I20" s="48">
        <f t="shared" ca="1" si="13"/>
        <v>0</v>
      </c>
      <c r="J20" s="48">
        <f t="shared" ca="1" si="13"/>
        <v>0</v>
      </c>
      <c r="K20" s="48">
        <f t="shared" ref="K20:M20" ca="1" si="14">K8+K18</f>
        <v>0</v>
      </c>
      <c r="L20" s="48">
        <f t="shared" ca="1" si="14"/>
        <v>0</v>
      </c>
      <c r="M20" s="48">
        <f t="shared" ca="1" si="14"/>
        <v>0</v>
      </c>
    </row>
    <row r="21" spans="1:13">
      <c r="A21" s="35" t="s">
        <v>240</v>
      </c>
      <c r="B21" s="45">
        <f t="shared" ref="B21:J21" ca="1" si="15">IFERROR(B20/B8,0)</f>
        <v>0</v>
      </c>
      <c r="C21" s="45">
        <f t="shared" ref="C21:D21" ca="1" si="16">IFERROR(C20/C8,0)</f>
        <v>0</v>
      </c>
      <c r="D21" s="45">
        <f t="shared" ca="1" si="16"/>
        <v>0</v>
      </c>
      <c r="E21" s="45">
        <f t="shared" ref="E21" ca="1" si="17">IFERROR(E20/E8,0)</f>
        <v>0</v>
      </c>
      <c r="F21" s="45">
        <f t="shared" ca="1" si="15"/>
        <v>0.96713500000000008</v>
      </c>
      <c r="G21" s="45">
        <f t="shared" ca="1" si="15"/>
        <v>0</v>
      </c>
      <c r="H21" s="45">
        <f t="shared" ca="1" si="15"/>
        <v>0</v>
      </c>
      <c r="I21" s="45">
        <f t="shared" ca="1" si="15"/>
        <v>0</v>
      </c>
      <c r="J21" s="45">
        <f t="shared" ca="1" si="15"/>
        <v>0</v>
      </c>
      <c r="K21" s="45">
        <f t="shared" ref="K21:M21" ca="1" si="18">IFERROR(K20/K8,0)</f>
        <v>0</v>
      </c>
      <c r="L21" s="45">
        <f t="shared" ca="1" si="18"/>
        <v>0</v>
      </c>
      <c r="M21" s="45">
        <f t="shared" ca="1" si="18"/>
        <v>0</v>
      </c>
    </row>
    <row r="22" spans="1:13">
      <c r="A22" s="35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>
      <c r="A23" s="31" t="s">
        <v>239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>
      <c r="A24" s="35" t="s">
        <v>111</v>
      </c>
      <c r="B24" s="38">
        <f>-SUMIFS(_xlfn.XLOOKUP(B$4,'01 General'!$4:$4,'01 General'!$8:$62,0),'01 General'!$A$8:$A$62,'03 Memo'!$A24)</f>
        <v>0</v>
      </c>
      <c r="C24" s="38">
        <f>-SUMIFS(_xlfn.XLOOKUP(C$4,'01 General'!$4:$4,'01 General'!$8:$62,0),'01 General'!$A$8:$A$62,'03 Memo'!$A24)</f>
        <v>0</v>
      </c>
      <c r="D24" s="38">
        <f>-SUMIFS(_xlfn.XLOOKUP(D$4,'01 General'!$4:$4,'01 General'!$8:$62,0),'01 General'!$A$8:$A$62,'03 Memo'!$A24)</f>
        <v>0</v>
      </c>
      <c r="E24" s="38">
        <f>-SUMIFS(_xlfn.XLOOKUP(E$4,'01 General'!$4:$4,'01 General'!$8:$62,0),'01 General'!$A$8:$A$62,'03 Memo'!$A24)</f>
        <v>0</v>
      </c>
      <c r="F24" s="38">
        <f>-SUMIFS(_xlfn.XLOOKUP(F$4,'01 General'!$4:$4,'01 General'!$8:$62,0),'01 General'!$A$8:$A$62,'03 Memo'!$A24)</f>
        <v>0</v>
      </c>
      <c r="G24" s="38">
        <f>-SUMIFS(_xlfn.XLOOKUP(G$4,'01 General'!$4:$4,'01 General'!$8:$62,0),'01 General'!$A$8:$A$62,'03 Memo'!$A24)</f>
        <v>0</v>
      </c>
      <c r="H24" s="38">
        <f>-SUMIFS(_xlfn.XLOOKUP(H$4,'01 General'!$4:$4,'01 General'!$8:$62,0),'01 General'!$A$8:$A$62,'03 Memo'!$A24)</f>
        <v>0</v>
      </c>
      <c r="I24" s="38">
        <f>-SUMIFS(_xlfn.XLOOKUP(I$4,'01 General'!$4:$4,'01 General'!$8:$62,0),'01 General'!$A$8:$A$62,'03 Memo'!$A24)</f>
        <v>0</v>
      </c>
      <c r="J24" s="38">
        <f>-SUMIFS(_xlfn.XLOOKUP(J$4,'01 General'!$4:$4,'01 General'!$8:$62,0),'01 General'!$A$8:$A$62,'03 Memo'!$A24)</f>
        <v>0</v>
      </c>
      <c r="K24" s="38">
        <f>-SUMIFS(_xlfn.XLOOKUP(K$4,'01 General'!$4:$4,'01 General'!$8:$62,0),'01 General'!$A$8:$A$62,'03 Memo'!$A24)</f>
        <v>0</v>
      </c>
      <c r="L24" s="38">
        <f>-SUMIFS(_xlfn.XLOOKUP(L$4,'01 General'!$4:$4,'01 General'!$8:$62,0),'01 General'!$A$8:$A$62,'03 Memo'!$A24)</f>
        <v>0</v>
      </c>
      <c r="M24" s="38">
        <f>-SUMIFS(_xlfn.XLOOKUP(M$4,'01 General'!$4:$4,'01 General'!$8:$62,0),'01 General'!$A$8:$A$62,'03 Memo'!$A24)</f>
        <v>0</v>
      </c>
    </row>
    <row r="25" spans="1:13">
      <c r="A25" s="35" t="s">
        <v>118</v>
      </c>
      <c r="B25" s="38">
        <f>-SUMIFS(_xlfn.XLOOKUP(B$4,'01 General'!$4:$4,'01 General'!$8:$62,0),'01 General'!$A$8:$A$62,'03 Memo'!$A25)</f>
        <v>0</v>
      </c>
      <c r="C25" s="38">
        <f>-SUMIFS(_xlfn.XLOOKUP(C$4,'01 General'!$4:$4,'01 General'!$8:$62,0),'01 General'!$A$8:$A$62,'03 Memo'!$A25)</f>
        <v>0</v>
      </c>
      <c r="D25" s="38">
        <f>-SUMIFS(_xlfn.XLOOKUP(D$4,'01 General'!$4:$4,'01 General'!$8:$62,0),'01 General'!$A$8:$A$62,'03 Memo'!$A25)</f>
        <v>0</v>
      </c>
      <c r="E25" s="38">
        <f>-SUMIFS(_xlfn.XLOOKUP(E$4,'01 General'!$4:$4,'01 General'!$8:$62,0),'01 General'!$A$8:$A$62,'03 Memo'!$A25)</f>
        <v>0</v>
      </c>
      <c r="F25" s="38">
        <f>-SUMIFS(_xlfn.XLOOKUP(F$4,'01 General'!$4:$4,'01 General'!$8:$62,0),'01 General'!$A$8:$A$62,'03 Memo'!$A25)</f>
        <v>0</v>
      </c>
      <c r="G25" s="38">
        <f>-SUMIFS(_xlfn.XLOOKUP(G$4,'01 General'!$4:$4,'01 General'!$8:$62,0),'01 General'!$A$8:$A$62,'03 Memo'!$A25)</f>
        <v>0</v>
      </c>
      <c r="H25" s="38">
        <f>-SUMIFS(_xlfn.XLOOKUP(H$4,'01 General'!$4:$4,'01 General'!$8:$62,0),'01 General'!$A$8:$A$62,'03 Memo'!$A25)</f>
        <v>0</v>
      </c>
      <c r="I25" s="38">
        <f>-SUMIFS(_xlfn.XLOOKUP(I$4,'01 General'!$4:$4,'01 General'!$8:$62,0),'01 General'!$A$8:$A$62,'03 Memo'!$A25)</f>
        <v>0</v>
      </c>
      <c r="J25" s="38">
        <f>-SUMIFS(_xlfn.XLOOKUP(J$4,'01 General'!$4:$4,'01 General'!$8:$62,0),'01 General'!$A$8:$A$62,'03 Memo'!$A25)</f>
        <v>0</v>
      </c>
      <c r="K25" s="38">
        <f>-SUMIFS(_xlfn.XLOOKUP(K$4,'01 General'!$4:$4,'01 General'!$8:$62,0),'01 General'!$A$8:$A$62,'03 Memo'!$A25)</f>
        <v>0</v>
      </c>
      <c r="L25" s="38">
        <f>-SUMIFS(_xlfn.XLOOKUP(L$4,'01 General'!$4:$4,'01 General'!$8:$62,0),'01 General'!$A$8:$A$62,'03 Memo'!$A25)</f>
        <v>0</v>
      </c>
      <c r="M25" s="38">
        <f>-SUMIFS(_xlfn.XLOOKUP(M$4,'01 General'!$4:$4,'01 General'!$8:$62,0),'01 General'!$A$8:$A$62,'03 Memo'!$A25)</f>
        <v>0</v>
      </c>
    </row>
    <row r="26" spans="1:13">
      <c r="A26" s="35" t="s">
        <v>125</v>
      </c>
      <c r="B26" s="38">
        <f>-SUMIFS(_xlfn.XLOOKUP(B$4,'01 General'!$4:$4,'01 General'!$8:$62,0),'01 General'!$A$8:$A$62,'03 Memo'!$A26)</f>
        <v>0</v>
      </c>
      <c r="C26" s="38">
        <f>-SUMIFS(_xlfn.XLOOKUP(C$4,'01 General'!$4:$4,'01 General'!$8:$62,0),'01 General'!$A$8:$A$62,'03 Memo'!$A26)</f>
        <v>0</v>
      </c>
      <c r="D26" s="38">
        <f>-SUMIFS(_xlfn.XLOOKUP(D$4,'01 General'!$4:$4,'01 General'!$8:$62,0),'01 General'!$A$8:$A$62,'03 Memo'!$A26)</f>
        <v>0</v>
      </c>
      <c r="E26" s="38">
        <f>-SUMIFS(_xlfn.XLOOKUP(E$4,'01 General'!$4:$4,'01 General'!$8:$62,0),'01 General'!$A$8:$A$62,'03 Memo'!$A26)</f>
        <v>0</v>
      </c>
      <c r="F26" s="38">
        <f>-SUMIFS(_xlfn.XLOOKUP(F$4,'01 General'!$4:$4,'01 General'!$8:$62,0),'01 General'!$A$8:$A$62,'03 Memo'!$A26)</f>
        <v>0</v>
      </c>
      <c r="G26" s="38">
        <f>-SUMIFS(_xlfn.XLOOKUP(G$4,'01 General'!$4:$4,'01 General'!$8:$62,0),'01 General'!$A$8:$A$62,'03 Memo'!$A26)</f>
        <v>0</v>
      </c>
      <c r="H26" s="38">
        <f>-SUMIFS(_xlfn.XLOOKUP(H$4,'01 General'!$4:$4,'01 General'!$8:$62,0),'01 General'!$A$8:$A$62,'03 Memo'!$A26)</f>
        <v>0</v>
      </c>
      <c r="I26" s="38">
        <f>-SUMIFS(_xlfn.XLOOKUP(I$4,'01 General'!$4:$4,'01 General'!$8:$62,0),'01 General'!$A$8:$A$62,'03 Memo'!$A26)</f>
        <v>0</v>
      </c>
      <c r="J26" s="38">
        <f>-SUMIFS(_xlfn.XLOOKUP(J$4,'01 General'!$4:$4,'01 General'!$8:$62,0),'01 General'!$A$8:$A$62,'03 Memo'!$A26)</f>
        <v>0</v>
      </c>
      <c r="K26" s="38">
        <f>-SUMIFS(_xlfn.XLOOKUP(K$4,'01 General'!$4:$4,'01 General'!$8:$62,0),'01 General'!$A$8:$A$62,'03 Memo'!$A26)</f>
        <v>0</v>
      </c>
      <c r="L26" s="38">
        <f>-SUMIFS(_xlfn.XLOOKUP(L$4,'01 General'!$4:$4,'01 General'!$8:$62,0),'01 General'!$A$8:$A$62,'03 Memo'!$A26)</f>
        <v>0</v>
      </c>
      <c r="M26" s="38">
        <f>-SUMIFS(_xlfn.XLOOKUP(M$4,'01 General'!$4:$4,'01 General'!$8:$62,0),'01 General'!$A$8:$A$62,'03 Memo'!$A26)</f>
        <v>0</v>
      </c>
    </row>
    <row r="27" spans="1:13">
      <c r="A27" s="35" t="s">
        <v>128</v>
      </c>
      <c r="B27" s="38">
        <f>-SUMIFS(_xlfn.XLOOKUP(B$4,'01 General'!$4:$4,'01 General'!$8:$62,0),'01 General'!$A$8:$A$62,'03 Memo'!$A27)</f>
        <v>0</v>
      </c>
      <c r="C27" s="38">
        <f>-SUMIFS(_xlfn.XLOOKUP(C$4,'01 General'!$4:$4,'01 General'!$8:$62,0),'01 General'!$A$8:$A$62,'03 Memo'!$A27)</f>
        <v>0</v>
      </c>
      <c r="D27" s="38">
        <f>-SUMIFS(_xlfn.XLOOKUP(D$4,'01 General'!$4:$4,'01 General'!$8:$62,0),'01 General'!$A$8:$A$62,'03 Memo'!$A27)</f>
        <v>0</v>
      </c>
      <c r="E27" s="38">
        <f>-SUMIFS(_xlfn.XLOOKUP(E$4,'01 General'!$4:$4,'01 General'!$8:$62,0),'01 General'!$A$8:$A$62,'03 Memo'!$A27)</f>
        <v>0</v>
      </c>
      <c r="F27" s="38">
        <f>-SUMIFS(_xlfn.XLOOKUP(F$4,'01 General'!$4:$4,'01 General'!$8:$62,0),'01 General'!$A$8:$A$62,'03 Memo'!$A27)</f>
        <v>0</v>
      </c>
      <c r="G27" s="38">
        <f>-SUMIFS(_xlfn.XLOOKUP(G$4,'01 General'!$4:$4,'01 General'!$8:$62,0),'01 General'!$A$8:$A$62,'03 Memo'!$A27)</f>
        <v>0</v>
      </c>
      <c r="H27" s="38">
        <f>-SUMIFS(_xlfn.XLOOKUP(H$4,'01 General'!$4:$4,'01 General'!$8:$62,0),'01 General'!$A$8:$A$62,'03 Memo'!$A27)</f>
        <v>0</v>
      </c>
      <c r="I27" s="38">
        <f>-SUMIFS(_xlfn.XLOOKUP(I$4,'01 General'!$4:$4,'01 General'!$8:$62,0),'01 General'!$A$8:$A$62,'03 Memo'!$A27)</f>
        <v>0</v>
      </c>
      <c r="J27" s="38">
        <f>-SUMIFS(_xlfn.XLOOKUP(J$4,'01 General'!$4:$4,'01 General'!$8:$62,0),'01 General'!$A$8:$A$62,'03 Memo'!$A27)</f>
        <v>0</v>
      </c>
      <c r="K27" s="38">
        <f>-SUMIFS(_xlfn.XLOOKUP(K$4,'01 General'!$4:$4,'01 General'!$8:$62,0),'01 General'!$A$8:$A$62,'03 Memo'!$A27)</f>
        <v>0</v>
      </c>
      <c r="L27" s="38">
        <f>-SUMIFS(_xlfn.XLOOKUP(L$4,'01 General'!$4:$4,'01 General'!$8:$62,0),'01 General'!$A$8:$A$62,'03 Memo'!$A27)</f>
        <v>0</v>
      </c>
      <c r="M27" s="38">
        <f>-SUMIFS(_xlfn.XLOOKUP(M$4,'01 General'!$4:$4,'01 General'!$8:$62,0),'01 General'!$A$8:$A$62,'03 Memo'!$A27)</f>
        <v>0</v>
      </c>
    </row>
    <row r="28" spans="1:13">
      <c r="A28" s="4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39" t="s">
        <v>247</v>
      </c>
      <c r="B29" s="73">
        <f t="shared" ref="B29:J29" si="19">SUM(B24:B28)</f>
        <v>0</v>
      </c>
      <c r="C29" s="73">
        <f t="shared" ref="C29:D29" si="20">SUM(C24:C28)</f>
        <v>0</v>
      </c>
      <c r="D29" s="73">
        <f t="shared" si="20"/>
        <v>0</v>
      </c>
      <c r="E29" s="73">
        <f t="shared" ref="E29" si="21">SUM(E24:E28)</f>
        <v>0</v>
      </c>
      <c r="F29" s="73">
        <f t="shared" si="19"/>
        <v>0</v>
      </c>
      <c r="G29" s="73">
        <f t="shared" si="19"/>
        <v>0</v>
      </c>
      <c r="H29" s="73">
        <f t="shared" si="19"/>
        <v>0</v>
      </c>
      <c r="I29" s="73">
        <f t="shared" si="19"/>
        <v>0</v>
      </c>
      <c r="J29" s="73">
        <f t="shared" si="19"/>
        <v>0</v>
      </c>
      <c r="K29" s="73">
        <f t="shared" ref="K29:M29" si="22">SUM(K24:K28)</f>
        <v>0</v>
      </c>
      <c r="L29" s="73">
        <f t="shared" si="22"/>
        <v>0</v>
      </c>
      <c r="M29" s="73">
        <f t="shared" si="22"/>
        <v>0</v>
      </c>
    </row>
    <row r="30" spans="1:13">
      <c r="A30" s="40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31" t="s">
        <v>268</v>
      </c>
      <c r="B31" s="50">
        <f t="shared" ref="B31:M31" ca="1" si="23">B20+B29</f>
        <v>0</v>
      </c>
      <c r="C31" s="50">
        <f t="shared" ref="C31:D31" ca="1" si="24">C20+C29</f>
        <v>0</v>
      </c>
      <c r="D31" s="50">
        <f t="shared" ca="1" si="24"/>
        <v>0</v>
      </c>
      <c r="E31" s="50">
        <f t="shared" ref="E31" ca="1" si="25">E20+E29</f>
        <v>0</v>
      </c>
      <c r="F31" s="50">
        <f t="shared" ca="1" si="23"/>
        <v>9671.35</v>
      </c>
      <c r="G31" s="50">
        <f t="shared" ca="1" si="23"/>
        <v>0</v>
      </c>
      <c r="H31" s="50">
        <f t="shared" ca="1" si="23"/>
        <v>0</v>
      </c>
      <c r="I31" s="50">
        <f t="shared" ca="1" si="23"/>
        <v>0</v>
      </c>
      <c r="J31" s="50">
        <f t="shared" ca="1" si="23"/>
        <v>0</v>
      </c>
      <c r="K31" s="50">
        <f t="shared" ca="1" si="23"/>
        <v>0</v>
      </c>
      <c r="L31" s="50">
        <f t="shared" ca="1" si="23"/>
        <v>0</v>
      </c>
      <c r="M31" s="50">
        <f t="shared" ca="1" si="23"/>
        <v>0</v>
      </c>
    </row>
    <row r="32" spans="1:13">
      <c r="A32" s="28" t="s">
        <v>238</v>
      </c>
      <c r="B32" s="43">
        <f t="shared" ref="B32:J32" ca="1" si="26">IFERROR(B31/B8,0)</f>
        <v>0</v>
      </c>
      <c r="C32" s="43">
        <f t="shared" ref="C32:D32" ca="1" si="27">IFERROR(C31/C8,0)</f>
        <v>0</v>
      </c>
      <c r="D32" s="43">
        <f t="shared" ca="1" si="27"/>
        <v>0</v>
      </c>
      <c r="E32" s="43">
        <f t="shared" ref="E32" ca="1" si="28">IFERROR(E31/E8,0)</f>
        <v>0</v>
      </c>
      <c r="F32" s="43">
        <f t="shared" ca="1" si="26"/>
        <v>0.96713500000000008</v>
      </c>
      <c r="G32" s="43">
        <f t="shared" ca="1" si="26"/>
        <v>0</v>
      </c>
      <c r="H32" s="43">
        <f t="shared" ca="1" si="26"/>
        <v>0</v>
      </c>
      <c r="I32" s="43">
        <f t="shared" ca="1" si="26"/>
        <v>0</v>
      </c>
      <c r="J32" s="43">
        <f t="shared" ca="1" si="26"/>
        <v>0</v>
      </c>
      <c r="K32" s="43">
        <f t="shared" ref="K32:M32" ca="1" si="29">IFERROR(K31/K8,0)</f>
        <v>0</v>
      </c>
      <c r="L32" s="43">
        <f t="shared" ca="1" si="29"/>
        <v>0</v>
      </c>
      <c r="M32" s="43">
        <f t="shared" ca="1" si="29"/>
        <v>0</v>
      </c>
    </row>
    <row r="33" spans="1:13">
      <c r="A33" s="2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>
      <c r="A34" s="35" t="s">
        <v>293</v>
      </c>
      <c r="B34" s="38">
        <f>-SUMIFS(_xlfn.XLOOKUP(B$4,'01 General'!$4:$4,'01 General'!$8:$62,0),'01 General'!$A$8:$A$62,'03 Memo'!$A34)</f>
        <v>0</v>
      </c>
      <c r="C34" s="38">
        <f>-SUMIFS(_xlfn.XLOOKUP(C$4,'01 General'!$4:$4,'01 General'!$8:$62,0),'01 General'!$A$8:$A$62,'03 Memo'!$A34)</f>
        <v>0</v>
      </c>
      <c r="D34" s="38">
        <f>-SUMIFS(_xlfn.XLOOKUP(D$4,'01 General'!$4:$4,'01 General'!$8:$62,0),'01 General'!$A$8:$A$62,'03 Memo'!$A34)</f>
        <v>0</v>
      </c>
      <c r="E34" s="38">
        <f>-SUMIFS(_xlfn.XLOOKUP(E$4,'01 General'!$4:$4,'01 General'!$8:$62,0),'01 General'!$A$8:$A$62,'03 Memo'!$A34)</f>
        <v>0</v>
      </c>
      <c r="F34" s="38">
        <f>-SUMIFS(_xlfn.XLOOKUP(F$4,'01 General'!$4:$4,'01 General'!$8:$62,0),'01 General'!$A$8:$A$62,'03 Memo'!$A34)</f>
        <v>0</v>
      </c>
      <c r="G34" s="38">
        <f>-SUMIFS(_xlfn.XLOOKUP(G$4,'01 General'!$4:$4,'01 General'!$8:$62,0),'01 General'!$A$8:$A$62,'03 Memo'!$A34)</f>
        <v>0</v>
      </c>
      <c r="H34" s="38">
        <f>-SUMIFS(_xlfn.XLOOKUP(H$4,'01 General'!$4:$4,'01 General'!$8:$62,0),'01 General'!$A$8:$A$62,'03 Memo'!$A34)</f>
        <v>0</v>
      </c>
      <c r="I34" s="38">
        <f>-SUMIFS(_xlfn.XLOOKUP(I$4,'01 General'!$4:$4,'01 General'!$8:$62,0),'01 General'!$A$8:$A$62,'03 Memo'!$A34)</f>
        <v>0</v>
      </c>
      <c r="J34" s="38">
        <f>-SUMIFS(_xlfn.XLOOKUP(J$4,'01 General'!$4:$4,'01 General'!$8:$62,0),'01 General'!$A$8:$A$62,'03 Memo'!$A34)</f>
        <v>0</v>
      </c>
      <c r="K34" s="38">
        <f>-SUMIFS(_xlfn.XLOOKUP(K$4,'01 General'!$4:$4,'01 General'!$8:$62,0),'01 General'!$A$8:$A$62,'03 Memo'!$A34)</f>
        <v>0</v>
      </c>
      <c r="L34" s="38">
        <f>-SUMIFS(_xlfn.XLOOKUP(L$4,'01 General'!$4:$4,'01 General'!$8:$62,0),'01 General'!$A$8:$A$62,'03 Memo'!$A34)</f>
        <v>0</v>
      </c>
      <c r="M34" s="38">
        <f>-SUMIFS(_xlfn.XLOOKUP(M$4,'01 General'!$4:$4,'01 General'!$8:$62,0),'01 General'!$A$8:$A$62,'03 Memo'!$A34)</f>
        <v>0</v>
      </c>
    </row>
    <row r="35" spans="1:13">
      <c r="A35" s="35" t="s">
        <v>294</v>
      </c>
      <c r="B35" s="38">
        <f>-SUMIFS(_xlfn.XLOOKUP(B$4,'01 General'!$4:$4,'01 General'!$8:$62,0),'01 General'!$A$8:$A$62,'03 Memo'!$A35)</f>
        <v>0</v>
      </c>
      <c r="C35" s="38">
        <f>-SUMIFS(_xlfn.XLOOKUP(C$4,'01 General'!$4:$4,'01 General'!$8:$62,0),'01 General'!$A$8:$A$62,'03 Memo'!$A35)</f>
        <v>0</v>
      </c>
      <c r="D35" s="38">
        <f>-SUMIFS(_xlfn.XLOOKUP(D$4,'01 General'!$4:$4,'01 General'!$8:$62,0),'01 General'!$A$8:$A$62,'03 Memo'!$A35)</f>
        <v>0</v>
      </c>
      <c r="E35" s="38">
        <f>-SUMIFS(_xlfn.XLOOKUP(E$4,'01 General'!$4:$4,'01 General'!$8:$62,0),'01 General'!$A$8:$A$62,'03 Memo'!$A35)</f>
        <v>0</v>
      </c>
      <c r="F35" s="38">
        <f>-SUMIFS(_xlfn.XLOOKUP(F$4,'01 General'!$4:$4,'01 General'!$8:$62,0),'01 General'!$A$8:$A$62,'03 Memo'!$A35)</f>
        <v>0</v>
      </c>
      <c r="G35" s="38">
        <f>-SUMIFS(_xlfn.XLOOKUP(G$4,'01 General'!$4:$4,'01 General'!$8:$62,0),'01 General'!$A$8:$A$62,'03 Memo'!$A35)</f>
        <v>0</v>
      </c>
      <c r="H35" s="38">
        <f>-SUMIFS(_xlfn.XLOOKUP(H$4,'01 General'!$4:$4,'01 General'!$8:$62,0),'01 General'!$A$8:$A$62,'03 Memo'!$A35)</f>
        <v>0</v>
      </c>
      <c r="I35" s="38">
        <f>-SUMIFS(_xlfn.XLOOKUP(I$4,'01 General'!$4:$4,'01 General'!$8:$62,0),'01 General'!$A$8:$A$62,'03 Memo'!$A35)</f>
        <v>0</v>
      </c>
      <c r="J35" s="38">
        <f>-SUMIFS(_xlfn.XLOOKUP(J$4,'01 General'!$4:$4,'01 General'!$8:$62,0),'01 General'!$A$8:$A$62,'03 Memo'!$A35)</f>
        <v>0</v>
      </c>
      <c r="K35" s="38">
        <f>-SUMIFS(_xlfn.XLOOKUP(K$4,'01 General'!$4:$4,'01 General'!$8:$62,0),'01 General'!$A$8:$A$62,'03 Memo'!$A35)</f>
        <v>0</v>
      </c>
      <c r="L35" s="38">
        <f>-SUMIFS(_xlfn.XLOOKUP(L$4,'01 General'!$4:$4,'01 General'!$8:$62,0),'01 General'!$A$8:$A$62,'03 Memo'!$A35)</f>
        <v>0</v>
      </c>
      <c r="M35" s="38">
        <f>-SUMIFS(_xlfn.XLOOKUP(M$4,'01 General'!$4:$4,'01 General'!$8:$62,0),'01 General'!$A$8:$A$62,'03 Memo'!$A35)</f>
        <v>0</v>
      </c>
    </row>
    <row r="36" spans="1:13">
      <c r="A36" s="3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39" t="s">
        <v>269</v>
      </c>
      <c r="B37" s="48">
        <f t="shared" ref="B37:M37" ca="1" si="30">SUM(B34:B36,B31)</f>
        <v>0</v>
      </c>
      <c r="C37" s="48">
        <f t="shared" ref="C37:D37" ca="1" si="31">SUM(C34:C36,C31)</f>
        <v>0</v>
      </c>
      <c r="D37" s="48">
        <f t="shared" ca="1" si="31"/>
        <v>0</v>
      </c>
      <c r="E37" s="48">
        <f t="shared" ref="E37" ca="1" si="32">SUM(E34:E36,E31)</f>
        <v>0</v>
      </c>
      <c r="F37" s="48">
        <f t="shared" ca="1" si="30"/>
        <v>9671.35</v>
      </c>
      <c r="G37" s="48">
        <f t="shared" ca="1" si="30"/>
        <v>0</v>
      </c>
      <c r="H37" s="48">
        <f t="shared" ca="1" si="30"/>
        <v>0</v>
      </c>
      <c r="I37" s="48">
        <f t="shared" ca="1" si="30"/>
        <v>0</v>
      </c>
      <c r="J37" s="48">
        <f t="shared" ca="1" si="30"/>
        <v>0</v>
      </c>
      <c r="K37" s="48">
        <f t="shared" ca="1" si="30"/>
        <v>0</v>
      </c>
      <c r="L37" s="48">
        <f t="shared" ca="1" si="30"/>
        <v>0</v>
      </c>
      <c r="M37" s="48">
        <f t="shared" ca="1" si="30"/>
        <v>0</v>
      </c>
    </row>
    <row r="38" spans="1:13">
      <c r="A38" s="28" t="s">
        <v>237</v>
      </c>
      <c r="B38" s="43">
        <f t="shared" ref="B38:M38" ca="1" si="33">IFERROR(B37/B8,0)</f>
        <v>0</v>
      </c>
      <c r="C38" s="43">
        <f t="shared" ref="C38:D38" ca="1" si="34">IFERROR(C37/C8,0)</f>
        <v>0</v>
      </c>
      <c r="D38" s="43">
        <f t="shared" ca="1" si="34"/>
        <v>0</v>
      </c>
      <c r="E38" s="43">
        <f t="shared" ref="E38" ca="1" si="35">IFERROR(E37/E8,0)</f>
        <v>0</v>
      </c>
      <c r="F38" s="43">
        <f t="shared" ca="1" si="33"/>
        <v>0.96713500000000008</v>
      </c>
      <c r="G38" s="43">
        <f t="shared" ca="1" si="33"/>
        <v>0</v>
      </c>
      <c r="H38" s="43">
        <f t="shared" ca="1" si="33"/>
        <v>0</v>
      </c>
      <c r="I38" s="43">
        <f t="shared" ca="1" si="33"/>
        <v>0</v>
      </c>
      <c r="J38" s="43">
        <f t="shared" ca="1" si="33"/>
        <v>0</v>
      </c>
      <c r="K38" s="43">
        <f t="shared" ca="1" si="33"/>
        <v>0</v>
      </c>
      <c r="L38" s="43">
        <f t="shared" ca="1" si="33"/>
        <v>0</v>
      </c>
      <c r="M38" s="43">
        <f t="shared" ca="1" si="33"/>
        <v>0</v>
      </c>
    </row>
    <row r="39" spans="1:13">
      <c r="A39" s="2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>
      <c r="A40" s="35" t="s">
        <v>200</v>
      </c>
      <c r="B40" s="38">
        <f>-SUMIFS(_xlfn.XLOOKUP(B$4,'01 General'!$4:$4,'01 General'!$8:$62,0),'01 General'!$A$8:$A$62,'03 Memo'!$A40)</f>
        <v>0</v>
      </c>
      <c r="C40" s="38">
        <f>-SUMIFS(_xlfn.XLOOKUP(C$4,'01 General'!$4:$4,'01 General'!$8:$62,0),'01 General'!$A$8:$A$62,'03 Memo'!$A40)</f>
        <v>0</v>
      </c>
      <c r="D40" s="38">
        <f>-SUMIFS(_xlfn.XLOOKUP(D$4,'01 General'!$4:$4,'01 General'!$8:$62,0),'01 General'!$A$8:$A$62,'03 Memo'!$A40)</f>
        <v>0</v>
      </c>
      <c r="E40" s="38">
        <f>-SUMIFS(_xlfn.XLOOKUP(E$4,'01 General'!$4:$4,'01 General'!$8:$62,0),'01 General'!$A$8:$A$62,'03 Memo'!$A40)</f>
        <v>0</v>
      </c>
      <c r="F40" s="38">
        <f>-SUMIFS(_xlfn.XLOOKUP(F$4,'01 General'!$4:$4,'01 General'!$8:$62,0),'01 General'!$A$8:$A$62,'03 Memo'!$A40)</f>
        <v>0</v>
      </c>
      <c r="G40" s="38">
        <f>-SUMIFS(_xlfn.XLOOKUP(G$4,'01 General'!$4:$4,'01 General'!$8:$62,0),'01 General'!$A$8:$A$62,'03 Memo'!$A40)</f>
        <v>0</v>
      </c>
      <c r="H40" s="38">
        <f>-SUMIFS(_xlfn.XLOOKUP(H$4,'01 General'!$4:$4,'01 General'!$8:$62,0),'01 General'!$A$8:$A$62,'03 Memo'!$A40)</f>
        <v>0</v>
      </c>
      <c r="I40" s="38">
        <f>-SUMIFS(_xlfn.XLOOKUP(I$4,'01 General'!$4:$4,'01 General'!$8:$62,0),'01 General'!$A$8:$A$62,'03 Memo'!$A40)</f>
        <v>0</v>
      </c>
      <c r="J40" s="38">
        <f>-SUMIFS(_xlfn.XLOOKUP(J$4,'01 General'!$4:$4,'01 General'!$8:$62,0),'01 General'!$A$8:$A$62,'03 Memo'!$A40)</f>
        <v>0</v>
      </c>
      <c r="K40" s="38">
        <f>-SUMIFS(_xlfn.XLOOKUP(K$4,'01 General'!$4:$4,'01 General'!$8:$62,0),'01 General'!$A$8:$A$62,'03 Memo'!$A40)</f>
        <v>0</v>
      </c>
      <c r="L40" s="38">
        <f>-SUMIFS(_xlfn.XLOOKUP(L$4,'01 General'!$4:$4,'01 General'!$8:$62,0),'01 General'!$A$8:$A$62,'03 Memo'!$A40)</f>
        <v>0</v>
      </c>
      <c r="M40" s="38">
        <f>-SUMIFS(_xlfn.XLOOKUP(M$4,'01 General'!$4:$4,'01 General'!$8:$62,0),'01 General'!$A$8:$A$62,'03 Memo'!$A40)</f>
        <v>0</v>
      </c>
    </row>
    <row r="41" spans="1:13">
      <c r="A41" s="35" t="s">
        <v>143</v>
      </c>
      <c r="B41" s="38">
        <f>-SUMIFS(_xlfn.XLOOKUP(B$4,'01 General'!$4:$4,'01 General'!$8:$62,0),'01 General'!$A$8:$A$62,'03 Memo'!$A41)</f>
        <v>0</v>
      </c>
      <c r="C41" s="38">
        <f>-SUMIFS(_xlfn.XLOOKUP(C$4,'01 General'!$4:$4,'01 General'!$8:$62,0),'01 General'!$A$8:$A$62,'03 Memo'!$A41)</f>
        <v>0</v>
      </c>
      <c r="D41" s="38">
        <f>-SUMIFS(_xlfn.XLOOKUP(D$4,'01 General'!$4:$4,'01 General'!$8:$62,0),'01 General'!$A$8:$A$62,'03 Memo'!$A41)</f>
        <v>0</v>
      </c>
      <c r="E41" s="38">
        <f>-SUMIFS(_xlfn.XLOOKUP(E$4,'01 General'!$4:$4,'01 General'!$8:$62,0),'01 General'!$A$8:$A$62,'03 Memo'!$A41)</f>
        <v>0</v>
      </c>
      <c r="F41" s="38">
        <f>-SUMIFS(_xlfn.XLOOKUP(F$4,'01 General'!$4:$4,'01 General'!$8:$62,0),'01 General'!$A$8:$A$62,'03 Memo'!$A41)</f>
        <v>0</v>
      </c>
      <c r="G41" s="38">
        <f>-SUMIFS(_xlfn.XLOOKUP(G$4,'01 General'!$4:$4,'01 General'!$8:$62,0),'01 General'!$A$8:$A$62,'03 Memo'!$A41)</f>
        <v>0</v>
      </c>
      <c r="H41" s="38">
        <f>-SUMIFS(_xlfn.XLOOKUP(H$4,'01 General'!$4:$4,'01 General'!$8:$62,0),'01 General'!$A$8:$A$62,'03 Memo'!$A41)</f>
        <v>0</v>
      </c>
      <c r="I41" s="38">
        <f>-SUMIFS(_xlfn.XLOOKUP(I$4,'01 General'!$4:$4,'01 General'!$8:$62,0),'01 General'!$A$8:$A$62,'03 Memo'!$A41)</f>
        <v>0</v>
      </c>
      <c r="J41" s="38">
        <f>-SUMIFS(_xlfn.XLOOKUP(J$4,'01 General'!$4:$4,'01 General'!$8:$62,0),'01 General'!$A$8:$A$62,'03 Memo'!$A41)</f>
        <v>0</v>
      </c>
      <c r="K41" s="38">
        <f>-SUMIFS(_xlfn.XLOOKUP(K$4,'01 General'!$4:$4,'01 General'!$8:$62,0),'01 General'!$A$8:$A$62,'03 Memo'!$A41)</f>
        <v>0</v>
      </c>
      <c r="L41" s="38">
        <f>-SUMIFS(_xlfn.XLOOKUP(L$4,'01 General'!$4:$4,'01 General'!$8:$62,0),'01 General'!$A$8:$A$62,'03 Memo'!$A41)</f>
        <v>0</v>
      </c>
      <c r="M41" s="38">
        <f>-SUMIFS(_xlfn.XLOOKUP(M$4,'01 General'!$4:$4,'01 General'!$8:$62,0),'01 General'!$A$8:$A$62,'03 Memo'!$A41)</f>
        <v>0</v>
      </c>
    </row>
    <row r="42" spans="1:13">
      <c r="A42" s="4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39" t="s">
        <v>236</v>
      </c>
      <c r="B43" s="48">
        <f t="shared" ref="B43:M43" ca="1" si="36">SUM(B37,B40:B41)</f>
        <v>0</v>
      </c>
      <c r="C43" s="48">
        <f t="shared" ref="C43:D43" ca="1" si="37">SUM(C37,C40:C41)</f>
        <v>0</v>
      </c>
      <c r="D43" s="48">
        <f t="shared" ca="1" si="37"/>
        <v>0</v>
      </c>
      <c r="E43" s="48">
        <f t="shared" ref="E43" ca="1" si="38">SUM(E37,E40:E41)</f>
        <v>0</v>
      </c>
      <c r="F43" s="48">
        <f t="shared" ca="1" si="36"/>
        <v>9671.35</v>
      </c>
      <c r="G43" s="48">
        <f t="shared" ca="1" si="36"/>
        <v>0</v>
      </c>
      <c r="H43" s="48">
        <f t="shared" ca="1" si="36"/>
        <v>0</v>
      </c>
      <c r="I43" s="48">
        <f t="shared" ca="1" si="36"/>
        <v>0</v>
      </c>
      <c r="J43" s="48">
        <f t="shared" ca="1" si="36"/>
        <v>0</v>
      </c>
      <c r="K43" s="48">
        <f t="shared" ca="1" si="36"/>
        <v>0</v>
      </c>
      <c r="L43" s="48">
        <f t="shared" ca="1" si="36"/>
        <v>0</v>
      </c>
      <c r="M43" s="48">
        <f t="shared" ca="1" si="36"/>
        <v>0</v>
      </c>
    </row>
    <row r="44" spans="1:13">
      <c r="K44" s="37" t="s">
        <v>242</v>
      </c>
    </row>
    <row r="45" spans="1:13">
      <c r="K45" s="37"/>
    </row>
    <row r="46" spans="1:13">
      <c r="K46" s="37"/>
    </row>
    <row r="47" spans="1:13">
      <c r="K47" s="37"/>
    </row>
    <row r="48" spans="1:13">
      <c r="K48" s="37"/>
    </row>
    <row r="49" spans="11:11">
      <c r="K49" s="37"/>
    </row>
    <row r="50" spans="11:11">
      <c r="K50" s="37"/>
    </row>
    <row r="51" spans="11:11">
      <c r="K51" s="37"/>
    </row>
    <row r="52" spans="11:11">
      <c r="K52" s="37"/>
    </row>
    <row r="53" spans="11:11">
      <c r="K53" s="37"/>
    </row>
    <row r="54" spans="11:11">
      <c r="K54" s="37"/>
    </row>
    <row r="55" spans="11:11">
      <c r="K55" s="37"/>
    </row>
    <row r="56" spans="11:11">
      <c r="K56" s="37"/>
    </row>
    <row r="57" spans="11:11">
      <c r="K57" s="37"/>
    </row>
    <row r="58" spans="11:11">
      <c r="K58" s="37"/>
    </row>
    <row r="59" spans="11:11">
      <c r="K59" s="37"/>
    </row>
    <row r="60" spans="11:11">
      <c r="K60" s="37"/>
    </row>
    <row r="61" spans="11:11">
      <c r="K61" s="37"/>
    </row>
    <row r="62" spans="11:11">
      <c r="K62" s="37"/>
    </row>
    <row r="63" spans="11:11">
      <c r="K63" s="37"/>
    </row>
    <row r="64" spans="11:11">
      <c r="K64" s="37"/>
    </row>
    <row r="65" spans="11:11">
      <c r="K65" s="37"/>
    </row>
    <row r="66" spans="11:11">
      <c r="K66" s="37"/>
    </row>
    <row r="67" spans="11:11">
      <c r="K67" s="37"/>
    </row>
    <row r="68" spans="11:11">
      <c r="K68" s="37"/>
    </row>
    <row r="69" spans="11:11">
      <c r="K69" s="37"/>
    </row>
    <row r="70" spans="11:11">
      <c r="K70" s="37"/>
    </row>
    <row r="71" spans="11:11">
      <c r="K71" s="37"/>
    </row>
    <row r="72" spans="11:11">
      <c r="K72" s="37"/>
    </row>
    <row r="73" spans="11:11">
      <c r="K73" s="37"/>
    </row>
    <row r="74" spans="11:11">
      <c r="K74" s="37"/>
    </row>
    <row r="75" spans="11:11">
      <c r="K75" s="37"/>
    </row>
    <row r="76" spans="11:11">
      <c r="K76" s="37"/>
    </row>
    <row r="77" spans="11:11">
      <c r="K77" s="37"/>
    </row>
    <row r="78" spans="11:11">
      <c r="K78" s="37"/>
    </row>
    <row r="79" spans="11:11">
      <c r="K79" s="37"/>
    </row>
    <row r="80" spans="11:11">
      <c r="K80" s="37"/>
    </row>
    <row r="81" spans="1:11">
      <c r="K81" s="37"/>
    </row>
    <row r="82" spans="1:11">
      <c r="K82" s="37"/>
    </row>
    <row r="83" spans="1:11">
      <c r="A83" s="2"/>
    </row>
    <row r="84" spans="1:11">
      <c r="A84" s="2"/>
    </row>
    <row r="85" spans="1:11">
      <c r="A85" s="2"/>
    </row>
    <row r="86" spans="1:11">
      <c r="A86" s="2"/>
    </row>
    <row r="87" spans="1:11">
      <c r="A87" s="2"/>
      <c r="K87" s="37"/>
    </row>
    <row r="88" spans="1:11">
      <c r="A88" s="2"/>
      <c r="K88" s="37"/>
    </row>
    <row r="89" spans="1:11">
      <c r="A89" s="2"/>
      <c r="K89" s="37" t="s">
        <v>242</v>
      </c>
    </row>
    <row r="90" spans="1:11">
      <c r="A90" s="2"/>
      <c r="K90" s="37" t="s">
        <v>242</v>
      </c>
    </row>
    <row r="91" spans="1:11">
      <c r="A91" s="2"/>
      <c r="K91" s="37" t="s">
        <v>242</v>
      </c>
    </row>
    <row r="92" spans="1:11">
      <c r="A92" s="2"/>
      <c r="K92" s="37" t="s">
        <v>242</v>
      </c>
    </row>
    <row r="93" spans="1:11">
      <c r="A93" s="2"/>
      <c r="K93" s="37" t="s">
        <v>242</v>
      </c>
    </row>
    <row r="94" spans="1:11">
      <c r="A94" s="2"/>
      <c r="K94" s="37" t="s">
        <v>242</v>
      </c>
    </row>
    <row r="95" spans="1:11">
      <c r="A95" s="2"/>
      <c r="K95" s="37" t="s">
        <v>242</v>
      </c>
    </row>
    <row r="96" spans="1:11">
      <c r="A96" s="2"/>
      <c r="K96" s="37" t="s">
        <v>242</v>
      </c>
    </row>
    <row r="97" spans="1:11">
      <c r="A97" s="2"/>
      <c r="K97" s="37" t="s">
        <v>242</v>
      </c>
    </row>
    <row r="98" spans="1:11">
      <c r="A98" s="2"/>
      <c r="K98" s="37" t="s">
        <v>242</v>
      </c>
    </row>
    <row r="99" spans="1:11">
      <c r="A99" s="2"/>
      <c r="K99" s="37" t="s">
        <v>242</v>
      </c>
    </row>
    <row r="100" spans="1:11">
      <c r="A100" s="2"/>
      <c r="K100" s="37" t="s">
        <v>242</v>
      </c>
    </row>
    <row r="101" spans="1:11">
      <c r="A101" s="2"/>
      <c r="K101" s="37" t="s">
        <v>242</v>
      </c>
    </row>
    <row r="102" spans="1:11">
      <c r="A102" s="2"/>
      <c r="K102" s="37" t="s">
        <v>242</v>
      </c>
    </row>
    <row r="103" spans="1:11">
      <c r="A103" s="2"/>
      <c r="K103" s="37" t="s">
        <v>242</v>
      </c>
    </row>
    <row r="104" spans="1:11">
      <c r="A104" s="2"/>
      <c r="K104" s="37" t="s">
        <v>242</v>
      </c>
    </row>
    <row r="105" spans="1:11">
      <c r="A105" s="2"/>
      <c r="K105" s="37" t="s">
        <v>242</v>
      </c>
    </row>
    <row r="106" spans="1:11">
      <c r="A106" s="2"/>
    </row>
    <row r="107" spans="1:11">
      <c r="A107" s="2"/>
    </row>
    <row r="108" spans="1:11">
      <c r="A108" s="2"/>
    </row>
    <row r="109" spans="1:11">
      <c r="A109" s="2"/>
    </row>
    <row r="110" spans="1:11">
      <c r="A110" s="2"/>
    </row>
    <row r="111" spans="1:11">
      <c r="A111" s="2"/>
    </row>
    <row r="112" spans="1:1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</sheetData>
  <phoneticPr fontId="34" type="noConversion"/>
  <conditionalFormatting sqref="B5:M6 B31:M31 B20:M20 B34:M35 B24:M27 B11:M1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:M20 B31:M31 B34:M35 B24:M27 B5:M6 B11:M16">
    <cfRule type="colorScale" priority="2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:M20 B31:M31">
    <cfRule type="colorScale" priority="23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1:M31">
    <cfRule type="colorScale" priority="24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ignoredErrors>
    <ignoredError sqref="K8:M8 F8:J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A9B7-5D8B-476F-8231-8D729AD703DD}">
  <sheetPr codeName="Sheet11">
    <tabColor rgb="FF002060"/>
  </sheetPr>
  <dimension ref="A1"/>
  <sheetViews>
    <sheetView zoomScale="55" zoomScaleNormal="55" workbookViewId="0">
      <selection activeCell="H14" sqref="H14"/>
    </sheetView>
  </sheetViews>
  <sheetFormatPr defaultColWidth="9.140625" defaultRowHeight="16.5"/>
  <cols>
    <col min="1" max="16384" width="9.140625" style="1"/>
  </cols>
  <sheetData/>
  <phoneticPr fontId="3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68A0-6587-4AE5-B843-4CC5394AB97C}">
  <sheetPr codeName="Sheet12">
    <tabColor theme="0"/>
  </sheetPr>
  <dimension ref="A1:P63"/>
  <sheetViews>
    <sheetView zoomScale="80" zoomScaleNormal="80" workbookViewId="0">
      <pane xSplit="3" ySplit="2" topLeftCell="D3" activePane="bottomRight" state="frozen"/>
      <selection activeCell="L11" sqref="L11:N26"/>
      <selection pane="topRight" activeCell="L11" sqref="L11:N26"/>
      <selection pane="bottomLeft" activeCell="L11" sqref="L11:N26"/>
      <selection pane="bottomRight" activeCell="G31" sqref="G31"/>
    </sheetView>
  </sheetViews>
  <sheetFormatPr defaultColWidth="9.140625" defaultRowHeight="16.5"/>
  <cols>
    <col min="1" max="1" width="20" style="1" bestFit="1" customWidth="1"/>
    <col min="2" max="2" width="28" style="1" bestFit="1" customWidth="1"/>
    <col min="3" max="3" width="14.140625" style="1" bestFit="1" customWidth="1"/>
    <col min="4" max="4" width="39.42578125" style="1" bestFit="1" customWidth="1"/>
    <col min="5" max="5" width="22" style="1" bestFit="1" customWidth="1"/>
    <col min="6" max="6" width="5.28515625" style="1" bestFit="1" customWidth="1"/>
    <col min="7" max="7" width="30.5703125" style="1" customWidth="1"/>
    <col min="8" max="8" width="12" style="1" customWidth="1"/>
    <col min="9" max="10" width="9.140625" style="1"/>
    <col min="11" max="11" width="5.7109375" style="1" bestFit="1" customWidth="1"/>
    <col min="12" max="12" width="8.42578125" style="1" bestFit="1" customWidth="1"/>
    <col min="13" max="13" width="3.28515625" style="1" bestFit="1" customWidth="1"/>
    <col min="14" max="15" width="9.140625" style="1"/>
    <col min="16" max="16" width="32" style="1" bestFit="1" customWidth="1"/>
    <col min="17" max="18" width="20.28515625" style="1" bestFit="1" customWidth="1"/>
    <col min="19" max="19" width="19.85546875" style="1" customWidth="1"/>
    <col min="20" max="16384" width="9.140625" style="1"/>
  </cols>
  <sheetData>
    <row r="1" spans="1:14">
      <c r="A1" s="2" t="s">
        <v>0</v>
      </c>
      <c r="E1" s="137" t="s">
        <v>428</v>
      </c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376</v>
      </c>
      <c r="H2" s="3"/>
      <c r="I2" s="3" t="s">
        <v>7</v>
      </c>
      <c r="J2" s="3"/>
      <c r="K2" s="3" t="s">
        <v>8</v>
      </c>
      <c r="L2" s="3" t="s">
        <v>9</v>
      </c>
      <c r="M2" s="3" t="s">
        <v>10</v>
      </c>
      <c r="N2" s="3"/>
    </row>
    <row r="3" spans="1:14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I3" s="1" t="s">
        <v>16</v>
      </c>
      <c r="L3" s="1" t="s">
        <v>17</v>
      </c>
      <c r="M3" s="1" t="s">
        <v>18</v>
      </c>
      <c r="N3" s="1" t="str">
        <f>"2024-" &amp; M3</f>
        <v>2024-01</v>
      </c>
    </row>
    <row r="4" spans="1:14">
      <c r="A4" s="1" t="s">
        <v>11</v>
      </c>
      <c r="B4" s="1" t="s">
        <v>12</v>
      </c>
      <c r="C4" s="1" t="s">
        <v>19</v>
      </c>
      <c r="D4" s="134" t="s">
        <v>482</v>
      </c>
      <c r="E4" s="134" t="s">
        <v>389</v>
      </c>
      <c r="I4" s="1" t="s">
        <v>20</v>
      </c>
      <c r="L4" s="1" t="s">
        <v>17</v>
      </c>
      <c r="M4" s="1" t="s">
        <v>21</v>
      </c>
      <c r="N4" s="1" t="str">
        <f t="shared" ref="N4:N10" si="0">"2024-" &amp; M4</f>
        <v>2024-02</v>
      </c>
    </row>
    <row r="5" spans="1:14">
      <c r="A5" s="1" t="s">
        <v>11</v>
      </c>
      <c r="B5" s="1" t="s">
        <v>12</v>
      </c>
      <c r="C5" s="1" t="s">
        <v>22</v>
      </c>
      <c r="D5" s="134" t="s">
        <v>483</v>
      </c>
      <c r="E5" s="134" t="s">
        <v>390</v>
      </c>
      <c r="I5" s="1" t="s">
        <v>23</v>
      </c>
      <c r="L5" s="1" t="s">
        <v>17</v>
      </c>
      <c r="M5" s="1" t="s">
        <v>24</v>
      </c>
      <c r="N5" s="1" t="str">
        <f t="shared" si="0"/>
        <v>2024-03</v>
      </c>
    </row>
    <row r="6" spans="1:14">
      <c r="A6" s="1" t="s">
        <v>11</v>
      </c>
      <c r="B6" s="1" t="s">
        <v>12</v>
      </c>
      <c r="C6" s="1" t="s">
        <v>25</v>
      </c>
      <c r="D6" s="134" t="s">
        <v>484</v>
      </c>
      <c r="E6" s="134" t="s">
        <v>391</v>
      </c>
      <c r="I6" s="1" t="s">
        <v>26</v>
      </c>
      <c r="L6" s="1" t="s">
        <v>27</v>
      </c>
      <c r="M6" s="1" t="s">
        <v>28</v>
      </c>
      <c r="N6" s="1" t="str">
        <f t="shared" si="0"/>
        <v>2024-04</v>
      </c>
    </row>
    <row r="7" spans="1:14">
      <c r="A7" s="1" t="s">
        <v>11</v>
      </c>
      <c r="B7" s="1" t="s">
        <v>12</v>
      </c>
      <c r="C7" s="1" t="s">
        <v>29</v>
      </c>
      <c r="D7" s="134" t="s">
        <v>485</v>
      </c>
      <c r="E7" s="134" t="s">
        <v>392</v>
      </c>
      <c r="L7" s="1" t="s">
        <v>27</v>
      </c>
      <c r="M7" s="1" t="s">
        <v>30</v>
      </c>
      <c r="N7" s="1" t="str">
        <f t="shared" si="0"/>
        <v>2024-05</v>
      </c>
    </row>
    <row r="8" spans="1:14">
      <c r="A8" s="1" t="s">
        <v>11</v>
      </c>
      <c r="B8" s="77" t="s">
        <v>289</v>
      </c>
      <c r="C8" s="1" t="s">
        <v>31</v>
      </c>
      <c r="D8" s="77" t="s">
        <v>282</v>
      </c>
      <c r="E8" s="77" t="s">
        <v>285</v>
      </c>
      <c r="L8" s="1" t="s">
        <v>27</v>
      </c>
      <c r="M8" s="1" t="s">
        <v>32</v>
      </c>
      <c r="N8" s="1" t="str">
        <f t="shared" si="0"/>
        <v>2024-06</v>
      </c>
    </row>
    <row r="9" spans="1:14">
      <c r="A9" s="1" t="s">
        <v>11</v>
      </c>
      <c r="B9" s="77" t="s">
        <v>289</v>
      </c>
      <c r="C9" s="1" t="s">
        <v>33</v>
      </c>
      <c r="D9" s="77" t="s">
        <v>283</v>
      </c>
      <c r="E9" s="77" t="s">
        <v>286</v>
      </c>
      <c r="L9" s="1" t="s">
        <v>34</v>
      </c>
      <c r="M9" s="1" t="s">
        <v>35</v>
      </c>
      <c r="N9" s="1" t="str">
        <f t="shared" si="0"/>
        <v>2024-07</v>
      </c>
    </row>
    <row r="10" spans="1:14">
      <c r="A10" s="1" t="s">
        <v>11</v>
      </c>
      <c r="B10" s="77" t="s">
        <v>289</v>
      </c>
      <c r="C10" s="1" t="s">
        <v>36</v>
      </c>
      <c r="D10" s="77" t="s">
        <v>284</v>
      </c>
      <c r="E10" s="77" t="s">
        <v>287</v>
      </c>
      <c r="L10" s="1" t="s">
        <v>34</v>
      </c>
      <c r="M10" s="1" t="s">
        <v>37</v>
      </c>
      <c r="N10" s="1" t="str">
        <f t="shared" si="0"/>
        <v>2024-08</v>
      </c>
    </row>
    <row r="11" spans="1:14">
      <c r="A11" s="1" t="s">
        <v>11</v>
      </c>
      <c r="B11" s="13" t="s">
        <v>274</v>
      </c>
      <c r="C11" s="1" t="s">
        <v>39</v>
      </c>
      <c r="D11" s="13" t="s">
        <v>190</v>
      </c>
      <c r="E11" s="13" t="s">
        <v>186</v>
      </c>
      <c r="L11" s="1" t="s">
        <v>34</v>
      </c>
      <c r="M11" s="1" t="s">
        <v>40</v>
      </c>
      <c r="N11" s="1" t="str">
        <f>"2024-" &amp; M11</f>
        <v>2024-09</v>
      </c>
    </row>
    <row r="12" spans="1:14">
      <c r="A12" s="1" t="s">
        <v>11</v>
      </c>
      <c r="B12" s="13" t="s">
        <v>274</v>
      </c>
      <c r="C12" s="1" t="s">
        <v>41</v>
      </c>
      <c r="D12" s="13" t="s">
        <v>191</v>
      </c>
      <c r="E12" s="13" t="s">
        <v>187</v>
      </c>
      <c r="L12" s="1" t="s">
        <v>42</v>
      </c>
      <c r="M12" s="1" t="s">
        <v>43</v>
      </c>
      <c r="N12" s="1" t="str">
        <f>"2024-" &amp; M12</f>
        <v>2024-10</v>
      </c>
    </row>
    <row r="13" spans="1:14">
      <c r="A13" s="1" t="s">
        <v>11</v>
      </c>
      <c r="B13" s="13" t="s">
        <v>274</v>
      </c>
      <c r="C13" s="1" t="s">
        <v>46</v>
      </c>
      <c r="D13" s="13" t="s">
        <v>192</v>
      </c>
      <c r="E13" s="13" t="s">
        <v>188</v>
      </c>
      <c r="L13" s="1" t="s">
        <v>42</v>
      </c>
      <c r="M13" s="1" t="s">
        <v>47</v>
      </c>
      <c r="N13" s="1" t="str">
        <f>"2024-" &amp; M13</f>
        <v>2024-11</v>
      </c>
    </row>
    <row r="14" spans="1:14">
      <c r="A14" s="1" t="s">
        <v>11</v>
      </c>
      <c r="B14" s="13" t="s">
        <v>274</v>
      </c>
      <c r="C14" s="1" t="s">
        <v>49</v>
      </c>
      <c r="D14" s="134" t="s">
        <v>486</v>
      </c>
      <c r="E14" s="134" t="s">
        <v>393</v>
      </c>
      <c r="L14" s="1" t="s">
        <v>42</v>
      </c>
      <c r="M14" s="1" t="s">
        <v>50</v>
      </c>
      <c r="N14" s="1" t="str">
        <f>"2024-" &amp; M14</f>
        <v>2024-12</v>
      </c>
    </row>
    <row r="15" spans="1:14">
      <c r="A15" s="1" t="s">
        <v>11</v>
      </c>
      <c r="B15" s="1" t="s">
        <v>38</v>
      </c>
      <c r="C15" s="1" t="s">
        <v>52</v>
      </c>
      <c r="D15" s="13" t="s">
        <v>184</v>
      </c>
      <c r="E15" s="13" t="s">
        <v>183</v>
      </c>
      <c r="L15" s="1" t="s">
        <v>17</v>
      </c>
      <c r="M15" s="1" t="s">
        <v>18</v>
      </c>
      <c r="N15" s="1" t="str">
        <f t="shared" ref="N15:N16" si="1">"2025-" &amp; M15</f>
        <v>2025-01</v>
      </c>
    </row>
    <row r="16" spans="1:14">
      <c r="A16" s="1" t="s">
        <v>11</v>
      </c>
      <c r="B16" s="1" t="s">
        <v>38</v>
      </c>
      <c r="C16" s="1" t="s">
        <v>53</v>
      </c>
      <c r="D16" s="68" t="s">
        <v>258</v>
      </c>
      <c r="E16" s="68" t="s">
        <v>257</v>
      </c>
      <c r="L16" s="1" t="s">
        <v>17</v>
      </c>
      <c r="M16" s="1" t="s">
        <v>21</v>
      </c>
      <c r="N16" s="1" t="str">
        <f t="shared" si="1"/>
        <v>2025-02</v>
      </c>
    </row>
    <row r="17" spans="1:14">
      <c r="A17" s="1" t="s">
        <v>11</v>
      </c>
      <c r="B17" s="77" t="s">
        <v>280</v>
      </c>
      <c r="C17" s="77" t="s">
        <v>281</v>
      </c>
      <c r="D17" s="77" t="s">
        <v>280</v>
      </c>
      <c r="E17" s="134" t="s">
        <v>394</v>
      </c>
      <c r="L17" s="1" t="s">
        <v>17</v>
      </c>
      <c r="M17" s="1" t="s">
        <v>24</v>
      </c>
      <c r="N17" s="1" t="str">
        <f t="shared" ref="N17:N18" si="2">"2025-" &amp; M17</f>
        <v>2025-03</v>
      </c>
    </row>
    <row r="18" spans="1:14">
      <c r="A18" s="1" t="s">
        <v>11</v>
      </c>
      <c r="B18" s="77" t="s">
        <v>280</v>
      </c>
      <c r="C18" s="77" t="s">
        <v>290</v>
      </c>
      <c r="D18" s="77" t="s">
        <v>280</v>
      </c>
      <c r="E18" s="83" t="s">
        <v>295</v>
      </c>
      <c r="L18" s="1" t="s">
        <v>27</v>
      </c>
      <c r="M18" s="1" t="s">
        <v>28</v>
      </c>
      <c r="N18" s="1" t="str">
        <f t="shared" si="2"/>
        <v>2025-04</v>
      </c>
    </row>
    <row r="19" spans="1:14">
      <c r="A19" s="1" t="s">
        <v>11</v>
      </c>
      <c r="B19" s="77" t="s">
        <v>280</v>
      </c>
      <c r="C19" s="113" t="s">
        <v>370</v>
      </c>
      <c r="D19" s="77" t="s">
        <v>280</v>
      </c>
      <c r="E19" s="113" t="s">
        <v>369</v>
      </c>
      <c r="L19" s="1" t="s">
        <v>27</v>
      </c>
      <c r="M19" s="1" t="s">
        <v>30</v>
      </c>
      <c r="N19" s="1" t="str">
        <f t="shared" ref="N19:N26" si="3">"2025-" &amp; M19</f>
        <v>2025-05</v>
      </c>
    </row>
    <row r="20" spans="1:14">
      <c r="A20" s="1" t="s">
        <v>44</v>
      </c>
      <c r="B20" s="1" t="s">
        <v>45</v>
      </c>
      <c r="C20" s="1" t="s">
        <v>54</v>
      </c>
      <c r="D20" s="134" t="s">
        <v>395</v>
      </c>
      <c r="E20" s="134" t="s">
        <v>415</v>
      </c>
      <c r="L20" s="1" t="s">
        <v>27</v>
      </c>
      <c r="M20" s="1" t="s">
        <v>32</v>
      </c>
      <c r="N20" s="1" t="str">
        <f t="shared" si="3"/>
        <v>2025-06</v>
      </c>
    </row>
    <row r="21" spans="1:14">
      <c r="A21" s="1" t="s">
        <v>44</v>
      </c>
      <c r="B21" s="1" t="s">
        <v>48</v>
      </c>
      <c r="C21" s="1" t="s">
        <v>193</v>
      </c>
      <c r="D21" s="134" t="s">
        <v>396</v>
      </c>
      <c r="E21" s="134" t="s">
        <v>416</v>
      </c>
      <c r="L21" s="1" t="s">
        <v>34</v>
      </c>
      <c r="M21" s="1" t="s">
        <v>35</v>
      </c>
      <c r="N21" s="1" t="str">
        <f t="shared" si="3"/>
        <v>2025-07</v>
      </c>
    </row>
    <row r="22" spans="1:14">
      <c r="A22" s="1" t="s">
        <v>44</v>
      </c>
      <c r="B22" s="1" t="s">
        <v>51</v>
      </c>
      <c r="C22" s="1" t="s">
        <v>194</v>
      </c>
      <c r="D22" s="134" t="s">
        <v>397</v>
      </c>
      <c r="E22" s="134" t="s">
        <v>400</v>
      </c>
      <c r="L22" s="1" t="s">
        <v>34</v>
      </c>
      <c r="M22" s="1" t="s">
        <v>37</v>
      </c>
      <c r="N22" s="1" t="str">
        <f t="shared" si="3"/>
        <v>2025-08</v>
      </c>
    </row>
    <row r="23" spans="1:14">
      <c r="A23" s="1" t="s">
        <v>44</v>
      </c>
      <c r="B23" s="1" t="s">
        <v>51</v>
      </c>
      <c r="C23" s="1" t="s">
        <v>195</v>
      </c>
      <c r="D23" s="134" t="s">
        <v>398</v>
      </c>
      <c r="E23" s="134" t="s">
        <v>401</v>
      </c>
      <c r="L23" s="1" t="s">
        <v>34</v>
      </c>
      <c r="M23" s="1" t="s">
        <v>40</v>
      </c>
      <c r="N23" s="1" t="str">
        <f t="shared" si="3"/>
        <v>2025-09</v>
      </c>
    </row>
    <row r="24" spans="1:14">
      <c r="A24" s="1" t="s">
        <v>44</v>
      </c>
      <c r="B24" s="1" t="s">
        <v>51</v>
      </c>
      <c r="C24" s="1" t="s">
        <v>256</v>
      </c>
      <c r="D24" s="134" t="s">
        <v>399</v>
      </c>
      <c r="E24" s="134" t="s">
        <v>402</v>
      </c>
      <c r="L24" s="1" t="s">
        <v>42</v>
      </c>
      <c r="M24" s="1" t="s">
        <v>43</v>
      </c>
      <c r="N24" s="1" t="str">
        <f t="shared" si="3"/>
        <v>2025-10</v>
      </c>
    </row>
    <row r="25" spans="1:14">
      <c r="A25" s="1" t="s">
        <v>44</v>
      </c>
      <c r="B25" s="115" t="s">
        <v>374</v>
      </c>
      <c r="C25" s="115" t="s">
        <v>373</v>
      </c>
      <c r="D25" s="115" t="s">
        <v>374</v>
      </c>
      <c r="E25" s="115" t="s">
        <v>375</v>
      </c>
      <c r="L25" s="1" t="s">
        <v>42</v>
      </c>
      <c r="M25" s="1" t="s">
        <v>47</v>
      </c>
      <c r="N25" s="1" t="str">
        <f t="shared" si="3"/>
        <v>2025-11</v>
      </c>
    </row>
    <row r="26" spans="1:14">
      <c r="A26" s="1" t="s">
        <v>55</v>
      </c>
      <c r="B26" s="1" t="s">
        <v>56</v>
      </c>
      <c r="C26" s="1" t="s">
        <v>57</v>
      </c>
      <c r="D26" s="134" t="s">
        <v>413</v>
      </c>
      <c r="E26" s="134" t="s">
        <v>405</v>
      </c>
      <c r="L26" s="1" t="s">
        <v>42</v>
      </c>
      <c r="M26" s="1" t="s">
        <v>50</v>
      </c>
      <c r="N26" s="1" t="str">
        <f t="shared" si="3"/>
        <v>2025-12</v>
      </c>
    </row>
    <row r="27" spans="1:14">
      <c r="A27" s="1" t="s">
        <v>55</v>
      </c>
      <c r="B27" s="1" t="s">
        <v>56</v>
      </c>
      <c r="C27" s="121" t="s">
        <v>380</v>
      </c>
      <c r="D27" s="134" t="s">
        <v>414</v>
      </c>
      <c r="E27" s="134" t="s">
        <v>403</v>
      </c>
    </row>
    <row r="28" spans="1:14">
      <c r="A28" s="1" t="s">
        <v>55</v>
      </c>
      <c r="B28" s="74" t="s">
        <v>276</v>
      </c>
      <c r="C28" s="13" t="s">
        <v>178</v>
      </c>
      <c r="D28" s="13" t="s">
        <v>182</v>
      </c>
      <c r="E28" s="13" t="s">
        <v>201</v>
      </c>
    </row>
    <row r="29" spans="1:14">
      <c r="A29" s="1" t="s">
        <v>55</v>
      </c>
      <c r="B29" s="1" t="s">
        <v>365</v>
      </c>
      <c r="C29" s="13" t="s">
        <v>179</v>
      </c>
      <c r="D29" s="134" t="s">
        <v>406</v>
      </c>
      <c r="E29" s="134" t="s">
        <v>408</v>
      </c>
    </row>
    <row r="30" spans="1:14">
      <c r="A30" s="99" t="s">
        <v>364</v>
      </c>
      <c r="B30" s="1" t="s">
        <v>365</v>
      </c>
      <c r="C30" s="13" t="s">
        <v>181</v>
      </c>
      <c r="D30" s="134" t="s">
        <v>407</v>
      </c>
      <c r="E30" s="134" t="s">
        <v>409</v>
      </c>
    </row>
    <row r="31" spans="1:14">
      <c r="A31" s="1" t="s">
        <v>61</v>
      </c>
      <c r="B31" s="1" t="s">
        <v>297</v>
      </c>
      <c r="C31" s="1" t="s">
        <v>62</v>
      </c>
      <c r="D31" s="134" t="s">
        <v>412</v>
      </c>
      <c r="E31" s="134" t="s">
        <v>410</v>
      </c>
    </row>
    <row r="32" spans="1:14">
      <c r="A32" s="1" t="s">
        <v>61</v>
      </c>
      <c r="B32" s="1" t="s">
        <v>63</v>
      </c>
      <c r="C32" s="1" t="s">
        <v>64</v>
      </c>
      <c r="D32" s="1" t="s">
        <v>65</v>
      </c>
      <c r="E32" s="1" t="s">
        <v>66</v>
      </c>
    </row>
    <row r="33" spans="1:16">
      <c r="A33" s="1" t="s">
        <v>61</v>
      </c>
      <c r="B33" s="1" t="s">
        <v>67</v>
      </c>
      <c r="C33" s="1" t="s">
        <v>68</v>
      </c>
      <c r="D33" s="1" t="s">
        <v>69</v>
      </c>
      <c r="E33" s="1" t="s">
        <v>70</v>
      </c>
    </row>
    <row r="34" spans="1:16">
      <c r="A34" s="1" t="s">
        <v>61</v>
      </c>
      <c r="B34" s="88" t="s">
        <v>299</v>
      </c>
      <c r="C34" s="88" t="s">
        <v>300</v>
      </c>
      <c r="D34" s="88" t="s">
        <v>299</v>
      </c>
      <c r="E34" s="88" t="s">
        <v>301</v>
      </c>
    </row>
    <row r="35" spans="1:16">
      <c r="A35" s="1" t="s">
        <v>71</v>
      </c>
      <c r="B35" s="1" t="s">
        <v>72</v>
      </c>
      <c r="C35" s="1" t="s">
        <v>73</v>
      </c>
      <c r="D35" s="1" t="s">
        <v>74</v>
      </c>
      <c r="E35" s="1" t="s">
        <v>189</v>
      </c>
    </row>
    <row r="36" spans="1:16">
      <c r="A36" s="1" t="s">
        <v>71</v>
      </c>
      <c r="B36" s="1" t="s">
        <v>75</v>
      </c>
      <c r="C36" s="1" t="s">
        <v>76</v>
      </c>
      <c r="D36" s="1" t="s">
        <v>77</v>
      </c>
      <c r="E36" s="1" t="s">
        <v>78</v>
      </c>
    </row>
    <row r="37" spans="1:16">
      <c r="A37" s="1" t="s">
        <v>71</v>
      </c>
      <c r="B37" s="1" t="s">
        <v>79</v>
      </c>
      <c r="C37" s="1" t="s">
        <v>80</v>
      </c>
      <c r="D37" s="1" t="s">
        <v>81</v>
      </c>
      <c r="E37" s="1" t="s">
        <v>82</v>
      </c>
    </row>
    <row r="38" spans="1:16">
      <c r="A38" s="1" t="s">
        <v>71</v>
      </c>
      <c r="B38" s="1" t="s">
        <v>83</v>
      </c>
      <c r="C38" s="1" t="s">
        <v>84</v>
      </c>
      <c r="D38" s="1" t="s">
        <v>85</v>
      </c>
      <c r="E38" s="1" t="s">
        <v>86</v>
      </c>
      <c r="P38" s="75"/>
    </row>
    <row r="39" spans="1:16">
      <c r="A39" s="1" t="s">
        <v>71</v>
      </c>
      <c r="B39" s="1" t="s">
        <v>87</v>
      </c>
      <c r="C39" s="1" t="s">
        <v>88</v>
      </c>
      <c r="D39" s="1" t="s">
        <v>89</v>
      </c>
      <c r="E39" s="1" t="s">
        <v>90</v>
      </c>
      <c r="P39" s="75"/>
    </row>
    <row r="40" spans="1:16">
      <c r="A40" s="1" t="s">
        <v>71</v>
      </c>
      <c r="B40" s="1" t="s">
        <v>91</v>
      </c>
      <c r="C40" s="1" t="s">
        <v>92</v>
      </c>
      <c r="D40" s="1" t="s">
        <v>93</v>
      </c>
      <c r="E40" s="1" t="s">
        <v>94</v>
      </c>
      <c r="P40" s="75"/>
    </row>
    <row r="41" spans="1:16">
      <c r="A41" s="1" t="s">
        <v>71</v>
      </c>
      <c r="B41" s="1" t="s">
        <v>95</v>
      </c>
      <c r="C41" s="1" t="s">
        <v>96</v>
      </c>
      <c r="D41" s="1" t="s">
        <v>97</v>
      </c>
      <c r="E41" s="1" t="s">
        <v>98</v>
      </c>
      <c r="P41" s="75"/>
    </row>
    <row r="42" spans="1:16">
      <c r="A42" s="1" t="s">
        <v>71</v>
      </c>
      <c r="B42" s="89" t="s">
        <v>304</v>
      </c>
      <c r="C42" s="1" t="s">
        <v>99</v>
      </c>
      <c r="D42" s="89" t="s">
        <v>302</v>
      </c>
      <c r="E42" s="1" t="s">
        <v>100</v>
      </c>
      <c r="P42" s="75"/>
    </row>
    <row r="43" spans="1:16">
      <c r="A43" s="1" t="s">
        <v>71</v>
      </c>
      <c r="B43" s="89" t="s">
        <v>304</v>
      </c>
      <c r="C43" s="1" t="s">
        <v>101</v>
      </c>
      <c r="D43" s="1" t="s">
        <v>102</v>
      </c>
      <c r="E43" s="1" t="s">
        <v>103</v>
      </c>
      <c r="P43" s="75"/>
    </row>
    <row r="44" spans="1:16">
      <c r="A44" s="1" t="s">
        <v>71</v>
      </c>
      <c r="B44" s="1" t="s">
        <v>104</v>
      </c>
      <c r="C44" s="1" t="s">
        <v>105</v>
      </c>
      <c r="D44" s="1" t="s">
        <v>106</v>
      </c>
      <c r="E44" s="1" t="s">
        <v>107</v>
      </c>
      <c r="P44" s="75"/>
    </row>
    <row r="45" spans="1:16">
      <c r="A45" s="1" t="s">
        <v>71</v>
      </c>
      <c r="B45" s="1" t="s">
        <v>104</v>
      </c>
      <c r="C45" s="1" t="s">
        <v>108</v>
      </c>
      <c r="D45" s="1" t="s">
        <v>109</v>
      </c>
      <c r="E45" s="1" t="s">
        <v>110</v>
      </c>
      <c r="P45" s="75"/>
    </row>
    <row r="46" spans="1:16">
      <c r="A46" s="1" t="s">
        <v>71</v>
      </c>
      <c r="B46" s="1" t="s">
        <v>111</v>
      </c>
      <c r="C46" s="1" t="s">
        <v>112</v>
      </c>
      <c r="D46" s="1" t="s">
        <v>113</v>
      </c>
      <c r="E46" s="1" t="s">
        <v>114</v>
      </c>
      <c r="P46" s="75"/>
    </row>
    <row r="47" spans="1:16">
      <c r="A47" s="1" t="s">
        <v>71</v>
      </c>
      <c r="B47" s="1" t="s">
        <v>111</v>
      </c>
      <c r="C47" s="1" t="s">
        <v>115</v>
      </c>
      <c r="D47" s="1" t="s">
        <v>116</v>
      </c>
      <c r="E47" s="1" t="s">
        <v>117</v>
      </c>
      <c r="P47" s="75"/>
    </row>
    <row r="48" spans="1:16">
      <c r="A48" s="1" t="s">
        <v>71</v>
      </c>
      <c r="B48" s="1" t="s">
        <v>118</v>
      </c>
      <c r="C48" s="1" t="s">
        <v>119</v>
      </c>
      <c r="D48" s="1" t="s">
        <v>120</v>
      </c>
      <c r="E48" s="1" t="s">
        <v>121</v>
      </c>
      <c r="P48" s="75"/>
    </row>
    <row r="49" spans="1:16">
      <c r="A49" s="1" t="s">
        <v>71</v>
      </c>
      <c r="B49" s="1" t="s">
        <v>118</v>
      </c>
      <c r="C49" s="1" t="s">
        <v>122</v>
      </c>
      <c r="D49" s="1" t="s">
        <v>123</v>
      </c>
      <c r="E49" s="1" t="s">
        <v>124</v>
      </c>
      <c r="P49" s="75"/>
    </row>
    <row r="50" spans="1:16">
      <c r="A50" s="1" t="s">
        <v>71</v>
      </c>
      <c r="B50" s="1" t="s">
        <v>125</v>
      </c>
      <c r="C50" s="1" t="s">
        <v>126</v>
      </c>
      <c r="D50" s="1" t="s">
        <v>127</v>
      </c>
      <c r="E50" s="114" t="s">
        <v>372</v>
      </c>
      <c r="P50" s="75"/>
    </row>
    <row r="51" spans="1:16">
      <c r="A51" s="1" t="s">
        <v>71</v>
      </c>
      <c r="B51" s="1" t="s">
        <v>128</v>
      </c>
      <c r="C51" s="1" t="s">
        <v>129</v>
      </c>
      <c r="D51" s="1" t="s">
        <v>130</v>
      </c>
      <c r="E51" s="1" t="s">
        <v>131</v>
      </c>
      <c r="P51" s="75"/>
    </row>
    <row r="52" spans="1:16">
      <c r="A52" s="1" t="s">
        <v>71</v>
      </c>
      <c r="B52" s="1" t="s">
        <v>128</v>
      </c>
      <c r="C52" s="1" t="s">
        <v>132</v>
      </c>
      <c r="D52" s="1" t="s">
        <v>133</v>
      </c>
      <c r="E52" s="134" t="s">
        <v>411</v>
      </c>
      <c r="P52" s="75"/>
    </row>
    <row r="53" spans="1:16">
      <c r="A53" s="1" t="s">
        <v>71</v>
      </c>
      <c r="B53" s="1" t="s">
        <v>128</v>
      </c>
      <c r="C53" s="1" t="s">
        <v>134</v>
      </c>
      <c r="D53" s="1" t="s">
        <v>135</v>
      </c>
      <c r="E53" s="1" t="s">
        <v>136</v>
      </c>
      <c r="P53" s="75"/>
    </row>
    <row r="54" spans="1:16">
      <c r="A54" s="1" t="s">
        <v>71</v>
      </c>
      <c r="B54" s="81" t="s">
        <v>293</v>
      </c>
      <c r="C54" s="1" t="s">
        <v>137</v>
      </c>
      <c r="D54" s="1" t="s">
        <v>138</v>
      </c>
      <c r="E54" s="1" t="s">
        <v>139</v>
      </c>
    </row>
    <row r="55" spans="1:16">
      <c r="A55" s="1" t="s">
        <v>71</v>
      </c>
      <c r="B55" s="74" t="s">
        <v>273</v>
      </c>
      <c r="C55" s="81" t="s">
        <v>291</v>
      </c>
      <c r="D55" s="74" t="s">
        <v>273</v>
      </c>
      <c r="E55" s="81" t="s">
        <v>292</v>
      </c>
    </row>
    <row r="56" spans="1:16">
      <c r="A56" s="1" t="s">
        <v>71</v>
      </c>
      <c r="B56" s="74" t="s">
        <v>271</v>
      </c>
      <c r="C56" s="1" t="s">
        <v>140</v>
      </c>
      <c r="D56" s="1" t="s">
        <v>141</v>
      </c>
      <c r="E56" s="1" t="s">
        <v>142</v>
      </c>
    </row>
    <row r="57" spans="1:16">
      <c r="A57" s="1" t="s">
        <v>71</v>
      </c>
      <c r="B57" s="1" t="s">
        <v>143</v>
      </c>
      <c r="C57" s="1" t="s">
        <v>144</v>
      </c>
      <c r="D57" s="1" t="s">
        <v>145</v>
      </c>
      <c r="E57" s="1" t="s">
        <v>146</v>
      </c>
    </row>
    <row r="59" spans="1:16">
      <c r="E59" s="137" t="s">
        <v>421</v>
      </c>
    </row>
    <row r="60" spans="1:16">
      <c r="D60" s="137" t="s">
        <v>423</v>
      </c>
      <c r="E60" s="137" t="s">
        <v>422</v>
      </c>
    </row>
    <row r="61" spans="1:16">
      <c r="C61" s="137" t="s">
        <v>424</v>
      </c>
    </row>
    <row r="62" spans="1:16">
      <c r="B62" s="137" t="s">
        <v>426</v>
      </c>
    </row>
    <row r="63" spans="1:16">
      <c r="A63" s="137" t="s">
        <v>427</v>
      </c>
    </row>
  </sheetData>
  <autoFilter ref="A2:F53" xr:uid="{4C0568A0-6587-4AE5-B843-4CC5394AB97C}"/>
  <phoneticPr fontId="34" type="noConversion"/>
  <pageMargins left="0.7" right="0.7" top="0.75" bottom="0.75" header="0.3" footer="0.3"/>
  <ignoredErrors>
    <ignoredError sqref="M3:N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ED03-BE39-4097-956E-2D5725815C48}">
  <sheetPr codeName="Sheet13">
    <tabColor theme="0"/>
  </sheetPr>
  <dimension ref="A1:F54"/>
  <sheetViews>
    <sheetView zoomScale="80" zoomScaleNormal="80" workbookViewId="0">
      <pane xSplit="2" ySplit="2" topLeftCell="C3" activePane="bottomRight" state="frozen"/>
      <selection activeCell="C20" sqref="C20"/>
      <selection pane="topRight" activeCell="C20" sqref="C20"/>
      <selection pane="bottomLeft" activeCell="C20" sqref="C20"/>
      <selection pane="bottomRight" activeCell="D18" sqref="D18:D21"/>
    </sheetView>
  </sheetViews>
  <sheetFormatPr defaultColWidth="9.140625" defaultRowHeight="16.5"/>
  <cols>
    <col min="1" max="1" width="13.85546875" style="1" bestFit="1" customWidth="1"/>
    <col min="2" max="2" width="8.7109375" style="1" bestFit="1" customWidth="1"/>
    <col min="3" max="3" width="18" style="1" bestFit="1" customWidth="1"/>
    <col min="4" max="4" width="20.85546875" style="1" bestFit="1" customWidth="1"/>
    <col min="5" max="5" width="5.7109375" style="1" bestFit="1" customWidth="1"/>
    <col min="6" max="16384" width="9.140625" style="1"/>
  </cols>
  <sheetData>
    <row r="1" spans="1:6">
      <c r="A1" s="1" t="s">
        <v>259</v>
      </c>
    </row>
    <row r="2" spans="1:6">
      <c r="A2" s="2" t="s">
        <v>168</v>
      </c>
      <c r="B2" s="2" t="s">
        <v>169</v>
      </c>
      <c r="C2" s="2" t="s">
        <v>170</v>
      </c>
      <c r="D2" s="2" t="s">
        <v>171</v>
      </c>
      <c r="E2" s="2" t="s">
        <v>16</v>
      </c>
      <c r="F2" s="2"/>
    </row>
    <row r="3" spans="1:6">
      <c r="A3" s="1" t="s">
        <v>260</v>
      </c>
      <c r="B3" s="86">
        <v>45597</v>
      </c>
      <c r="C3" s="1" t="s">
        <v>20</v>
      </c>
    </row>
    <row r="4" spans="1:6">
      <c r="A4" s="1" t="s">
        <v>261</v>
      </c>
      <c r="B4" s="86">
        <v>45627</v>
      </c>
      <c r="C4" s="1" t="s">
        <v>20</v>
      </c>
    </row>
    <row r="5" spans="1:6">
      <c r="A5" s="1" t="s">
        <v>327</v>
      </c>
      <c r="B5" s="86">
        <v>45658</v>
      </c>
      <c r="C5" s="1" t="s">
        <v>20</v>
      </c>
    </row>
    <row r="6" spans="1:6">
      <c r="A6" s="1" t="s">
        <v>328</v>
      </c>
      <c r="B6" s="86">
        <v>45689</v>
      </c>
      <c r="C6" s="1" t="s">
        <v>20</v>
      </c>
    </row>
    <row r="7" spans="1:6">
      <c r="A7" s="1" t="s">
        <v>329</v>
      </c>
      <c r="B7" s="86">
        <v>45717</v>
      </c>
      <c r="C7" s="1" t="s">
        <v>20</v>
      </c>
    </row>
    <row r="8" spans="1:6">
      <c r="A8" s="1" t="s">
        <v>330</v>
      </c>
      <c r="B8" s="86">
        <v>45748</v>
      </c>
      <c r="C8" s="1" t="s">
        <v>20</v>
      </c>
    </row>
    <row r="9" spans="1:6">
      <c r="A9" s="1" t="s">
        <v>331</v>
      </c>
      <c r="B9" s="86">
        <v>45778</v>
      </c>
      <c r="C9" s="1" t="s">
        <v>20</v>
      </c>
    </row>
    <row r="10" spans="1:6">
      <c r="A10" s="1" t="s">
        <v>332</v>
      </c>
      <c r="B10" s="86">
        <v>45809</v>
      </c>
      <c r="C10" s="1" t="s">
        <v>20</v>
      </c>
    </row>
    <row r="11" spans="1:6">
      <c r="A11" s="1" t="s">
        <v>333</v>
      </c>
      <c r="B11" s="86">
        <v>45839</v>
      </c>
      <c r="C11" s="1" t="s">
        <v>20</v>
      </c>
    </row>
    <row r="12" spans="1:6">
      <c r="A12" s="1" t="s">
        <v>334</v>
      </c>
      <c r="B12" s="86">
        <v>45870</v>
      </c>
      <c r="C12" s="1" t="s">
        <v>20</v>
      </c>
    </row>
    <row r="13" spans="1:6">
      <c r="A13" s="1" t="s">
        <v>335</v>
      </c>
      <c r="B13" s="86">
        <v>45901</v>
      </c>
      <c r="C13" s="1" t="s">
        <v>20</v>
      </c>
    </row>
    <row r="14" spans="1:6">
      <c r="A14" s="1" t="s">
        <v>336</v>
      </c>
      <c r="B14" s="86">
        <v>45931</v>
      </c>
      <c r="C14" s="1" t="s">
        <v>20</v>
      </c>
    </row>
    <row r="15" spans="1:6">
      <c r="A15" s="1" t="s">
        <v>337</v>
      </c>
      <c r="B15" s="86">
        <v>45962</v>
      </c>
      <c r="C15" s="1" t="s">
        <v>20</v>
      </c>
    </row>
    <row r="16" spans="1:6">
      <c r="A16" s="1" t="s">
        <v>338</v>
      </c>
      <c r="B16" s="86">
        <v>45992</v>
      </c>
      <c r="C16" s="1" t="s">
        <v>20</v>
      </c>
    </row>
    <row r="17" spans="1:3">
      <c r="A17" s="1" t="s">
        <v>339</v>
      </c>
      <c r="B17" s="1" t="s">
        <v>156</v>
      </c>
      <c r="C17" s="1" t="s">
        <v>23</v>
      </c>
    </row>
    <row r="18" spans="1:3">
      <c r="A18" s="1" t="s">
        <v>340</v>
      </c>
      <c r="B18" s="1" t="s">
        <v>157</v>
      </c>
      <c r="C18" s="1" t="s">
        <v>23</v>
      </c>
    </row>
    <row r="19" spans="1:3">
      <c r="A19" s="1" t="s">
        <v>341</v>
      </c>
      <c r="B19" s="1" t="s">
        <v>158</v>
      </c>
      <c r="C19" s="1" t="s">
        <v>23</v>
      </c>
    </row>
    <row r="20" spans="1:3">
      <c r="A20" s="1" t="s">
        <v>342</v>
      </c>
      <c r="B20" s="1" t="s">
        <v>159</v>
      </c>
      <c r="C20" s="1" t="s">
        <v>23</v>
      </c>
    </row>
    <row r="21" spans="1:3">
      <c r="A21" s="1" t="s">
        <v>343</v>
      </c>
      <c r="B21" s="1" t="s">
        <v>160</v>
      </c>
      <c r="C21" s="1" t="s">
        <v>23</v>
      </c>
    </row>
    <row r="22" spans="1:3">
      <c r="A22" s="1" t="s">
        <v>344</v>
      </c>
      <c r="B22" s="1" t="s">
        <v>161</v>
      </c>
      <c r="C22" s="1" t="s">
        <v>23</v>
      </c>
    </row>
    <row r="23" spans="1:3">
      <c r="A23" s="1" t="s">
        <v>345</v>
      </c>
      <c r="B23" s="1" t="s">
        <v>162</v>
      </c>
      <c r="C23" s="1" t="s">
        <v>23</v>
      </c>
    </row>
    <row r="24" spans="1:3">
      <c r="A24" s="1" t="s">
        <v>346</v>
      </c>
      <c r="B24" s="1" t="s">
        <v>163</v>
      </c>
      <c r="C24" s="1" t="s">
        <v>23</v>
      </c>
    </row>
    <row r="25" spans="1:3">
      <c r="A25" s="1" t="s">
        <v>347</v>
      </c>
      <c r="B25" s="1" t="s">
        <v>164</v>
      </c>
      <c r="C25" s="1" t="s">
        <v>23</v>
      </c>
    </row>
    <row r="26" spans="1:3">
      <c r="A26" s="1" t="s">
        <v>348</v>
      </c>
      <c r="B26" s="1" t="s">
        <v>165</v>
      </c>
      <c r="C26" s="1" t="s">
        <v>23</v>
      </c>
    </row>
    <row r="27" spans="1:3">
      <c r="A27" s="1" t="s">
        <v>349</v>
      </c>
      <c r="B27" s="1" t="s">
        <v>166</v>
      </c>
      <c r="C27" s="1" t="s">
        <v>23</v>
      </c>
    </row>
    <row r="28" spans="1:3">
      <c r="A28" s="1" t="s">
        <v>350</v>
      </c>
      <c r="B28" s="1" t="s">
        <v>167</v>
      </c>
      <c r="C28" s="1" t="s">
        <v>23</v>
      </c>
    </row>
    <row r="29" spans="1:3">
      <c r="A29" s="1" t="s">
        <v>351</v>
      </c>
      <c r="B29" s="1" t="s">
        <v>156</v>
      </c>
      <c r="C29" s="1" t="s">
        <v>26</v>
      </c>
    </row>
    <row r="30" spans="1:3">
      <c r="A30" s="1" t="s">
        <v>352</v>
      </c>
      <c r="B30" s="1" t="s">
        <v>157</v>
      </c>
      <c r="C30" s="1" t="s">
        <v>26</v>
      </c>
    </row>
    <row r="31" spans="1:3">
      <c r="A31" s="1" t="s">
        <v>353</v>
      </c>
      <c r="B31" s="1" t="s">
        <v>158</v>
      </c>
      <c r="C31" s="1" t="s">
        <v>26</v>
      </c>
    </row>
    <row r="32" spans="1:3">
      <c r="A32" s="1" t="s">
        <v>354</v>
      </c>
      <c r="B32" s="1" t="s">
        <v>159</v>
      </c>
      <c r="C32" s="1" t="s">
        <v>26</v>
      </c>
    </row>
    <row r="33" spans="1:4">
      <c r="A33" s="1" t="s">
        <v>355</v>
      </c>
      <c r="B33" s="1" t="s">
        <v>160</v>
      </c>
      <c r="C33" s="1" t="s">
        <v>26</v>
      </c>
    </row>
    <row r="34" spans="1:4">
      <c r="A34" s="1" t="s">
        <v>356</v>
      </c>
      <c r="B34" s="1" t="s">
        <v>161</v>
      </c>
      <c r="C34" s="1" t="s">
        <v>26</v>
      </c>
    </row>
    <row r="35" spans="1:4">
      <c r="A35" s="1" t="s">
        <v>357</v>
      </c>
      <c r="B35" s="1" t="s">
        <v>162</v>
      </c>
      <c r="C35" s="1" t="s">
        <v>26</v>
      </c>
    </row>
    <row r="36" spans="1:4">
      <c r="A36" s="1" t="s">
        <v>358</v>
      </c>
      <c r="B36" s="1" t="s">
        <v>163</v>
      </c>
      <c r="C36" s="1" t="s">
        <v>26</v>
      </c>
    </row>
    <row r="37" spans="1:4">
      <c r="A37" s="1" t="s">
        <v>359</v>
      </c>
      <c r="B37" s="1" t="s">
        <v>164</v>
      </c>
      <c r="C37" s="1" t="s">
        <v>26</v>
      </c>
    </row>
    <row r="38" spans="1:4">
      <c r="A38" s="1" t="s">
        <v>360</v>
      </c>
      <c r="B38" s="1" t="s">
        <v>165</v>
      </c>
      <c r="C38" s="1" t="s">
        <v>26</v>
      </c>
    </row>
    <row r="39" spans="1:4">
      <c r="A39" s="1" t="s">
        <v>361</v>
      </c>
      <c r="B39" s="1" t="s">
        <v>166</v>
      </c>
      <c r="C39" s="1" t="s">
        <v>26</v>
      </c>
    </row>
    <row r="40" spans="1:4">
      <c r="A40" s="1" t="s">
        <v>362</v>
      </c>
      <c r="B40" s="1" t="s">
        <v>167</v>
      </c>
      <c r="C40" s="1" t="s">
        <v>26</v>
      </c>
    </row>
    <row r="41" spans="1:4">
      <c r="A41" s="1" t="str">
        <f>B41 &amp; "-" &amp; C41</f>
        <v>2024-11-RMB</v>
      </c>
      <c r="B41" s="12" t="s">
        <v>175</v>
      </c>
      <c r="C41" s="1" t="s">
        <v>16</v>
      </c>
      <c r="D41" s="5">
        <v>1</v>
      </c>
    </row>
    <row r="42" spans="1:4">
      <c r="A42" s="1" t="str">
        <f t="shared" ref="A42:A54" si="0">B42 &amp; "-" &amp; C42</f>
        <v>2024-12-RMB</v>
      </c>
      <c r="B42" s="12" t="s">
        <v>176</v>
      </c>
      <c r="C42" s="1" t="s">
        <v>16</v>
      </c>
      <c r="D42" s="5">
        <v>1</v>
      </c>
    </row>
    <row r="43" spans="1:4">
      <c r="A43" s="1" t="str">
        <f t="shared" si="0"/>
        <v>2025-01-RMB</v>
      </c>
      <c r="B43" s="1" t="s">
        <v>156</v>
      </c>
      <c r="C43" s="1" t="s">
        <v>16</v>
      </c>
      <c r="D43" s="5">
        <v>1</v>
      </c>
    </row>
    <row r="44" spans="1:4">
      <c r="A44" s="1" t="str">
        <f t="shared" si="0"/>
        <v>2025-02-RMB</v>
      </c>
      <c r="B44" s="1" t="s">
        <v>157</v>
      </c>
      <c r="C44" s="1" t="s">
        <v>16</v>
      </c>
      <c r="D44" s="5">
        <v>1</v>
      </c>
    </row>
    <row r="45" spans="1:4">
      <c r="A45" s="1" t="str">
        <f t="shared" si="0"/>
        <v>2025-03-RMB</v>
      </c>
      <c r="B45" s="1" t="s">
        <v>158</v>
      </c>
      <c r="C45" s="1" t="s">
        <v>16</v>
      </c>
      <c r="D45" s="5">
        <v>1</v>
      </c>
    </row>
    <row r="46" spans="1:4">
      <c r="A46" s="1" t="str">
        <f t="shared" si="0"/>
        <v>2025-04-RMB</v>
      </c>
      <c r="B46" s="1" t="s">
        <v>159</v>
      </c>
      <c r="C46" s="1" t="s">
        <v>16</v>
      </c>
      <c r="D46" s="5">
        <v>1</v>
      </c>
    </row>
    <row r="47" spans="1:4">
      <c r="A47" s="1" t="str">
        <f t="shared" si="0"/>
        <v>2025-05-RMB</v>
      </c>
      <c r="B47" s="1" t="s">
        <v>160</v>
      </c>
      <c r="C47" s="1" t="s">
        <v>16</v>
      </c>
      <c r="D47" s="5">
        <v>1</v>
      </c>
    </row>
    <row r="48" spans="1:4">
      <c r="A48" s="1" t="str">
        <f t="shared" si="0"/>
        <v>2025-06-RMB</v>
      </c>
      <c r="B48" s="1" t="s">
        <v>161</v>
      </c>
      <c r="C48" s="1" t="s">
        <v>16</v>
      </c>
      <c r="D48" s="5">
        <v>1</v>
      </c>
    </row>
    <row r="49" spans="1:4">
      <c r="A49" s="1" t="str">
        <f t="shared" si="0"/>
        <v>2025-07-RMB</v>
      </c>
      <c r="B49" s="1" t="s">
        <v>162</v>
      </c>
      <c r="C49" s="1" t="s">
        <v>16</v>
      </c>
      <c r="D49" s="5">
        <v>1</v>
      </c>
    </row>
    <row r="50" spans="1:4">
      <c r="A50" s="1" t="str">
        <f t="shared" si="0"/>
        <v>2025-08-RMB</v>
      </c>
      <c r="B50" s="1" t="s">
        <v>163</v>
      </c>
      <c r="C50" s="1" t="s">
        <v>16</v>
      </c>
      <c r="D50" s="5">
        <v>1</v>
      </c>
    </row>
    <row r="51" spans="1:4">
      <c r="A51" s="1" t="str">
        <f t="shared" si="0"/>
        <v>2025-09-RMB</v>
      </c>
      <c r="B51" s="1" t="s">
        <v>164</v>
      </c>
      <c r="C51" s="1" t="s">
        <v>16</v>
      </c>
      <c r="D51" s="5">
        <v>1</v>
      </c>
    </row>
    <row r="52" spans="1:4">
      <c r="A52" s="1" t="str">
        <f t="shared" si="0"/>
        <v>2025-10-RMB</v>
      </c>
      <c r="B52" s="1" t="s">
        <v>165</v>
      </c>
      <c r="C52" s="1" t="s">
        <v>16</v>
      </c>
      <c r="D52" s="5">
        <v>1</v>
      </c>
    </row>
    <row r="53" spans="1:4">
      <c r="A53" s="1" t="str">
        <f t="shared" si="0"/>
        <v>2025-11-RMB</v>
      </c>
      <c r="B53" s="1" t="s">
        <v>166</v>
      </c>
      <c r="C53" s="1" t="s">
        <v>16</v>
      </c>
      <c r="D53" s="5">
        <v>1</v>
      </c>
    </row>
    <row r="54" spans="1:4">
      <c r="A54" s="1" t="str">
        <f t="shared" si="0"/>
        <v>2025-12-RMB</v>
      </c>
      <c r="B54" s="1" t="s">
        <v>167</v>
      </c>
      <c r="C54" s="1" t="s">
        <v>16</v>
      </c>
      <c r="D54" s="5">
        <v>1</v>
      </c>
    </row>
  </sheetData>
  <phoneticPr fontId="3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onToolsData xmlns="Mapcite">
  <Data>{
    "AppConfig": [{
        "ConfigTitle": "MultiDataAndStyle",
        "ConfigWebTitle": "ConfigTitle",
        "startLatitude": 42.55,
        "startLongitude": -99.2,
        "startZoom": 4,
        "MaxZoom": 16,
        "DataArray": [],
      "UIArray": {
        "menuBarOpen": false,
        "scale": true,
        "zoomIn": true,
        "zoomOut": true,
        "myLocation": false,
        "baseLayers": [
          "osm",
          "open-topo",
          "blank" 
        ],
        "mapLayers": true,
        "drawTools": true,
        "dataLayers": true,
        "annotate": true,
        "print": true,
        "searchLocation": true
      }
    }]
}</Data>
</CommonToolsData>
</file>

<file path=customXml/itemProps1.xml><?xml version="1.0" encoding="utf-8"?>
<ds:datastoreItem xmlns:ds="http://schemas.openxmlformats.org/officeDocument/2006/customXml" ds:itemID="{9AEC97A8-8D9A-4AB5-A7AD-362F55B6227E}">
  <ds:schemaRefs>
    <ds:schemaRef ds:uri="Mapc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</vt:lpstr>
      <vt:lpstr>JE&gt;</vt:lpstr>
      <vt:lpstr>01 FY25 JE</vt:lpstr>
      <vt:lpstr>02 Acct</vt:lpstr>
      <vt:lpstr>Acct&gt;</vt:lpstr>
      <vt:lpstr>01 General</vt:lpstr>
      <vt:lpstr>02 Report</vt:lpstr>
      <vt:lpstr>03 Memo</vt:lpstr>
      <vt:lpstr>Base&gt;</vt:lpstr>
      <vt:lpstr>01 Sets</vt:lpstr>
      <vt:lpstr>02 Exchange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Red</cp:lastModifiedBy>
  <cp:lastPrinted>2025-05-09T05:05:39Z</cp:lastPrinted>
  <dcterms:created xsi:type="dcterms:W3CDTF">2024-11-23T19:35:36Z</dcterms:created>
  <dcterms:modified xsi:type="dcterms:W3CDTF">2025-05-09T19:19:23Z</dcterms:modified>
  <cp:category/>
</cp:coreProperties>
</file>